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uhadway\Dropbox\DSJIE Summer 2016 Project\Revision 3\"/>
    </mc:Choice>
  </mc:AlternateContent>
  <workbookProtection workbookAlgorithmName="SHA-512" workbookHashValue="wnEUyfU6/J+rRhByRbiKznjwMkDa/KOte/F/yGGDGQi/XU2h5KPcgBb/YZQxQ9nznyOVU9y4TS1+hy2fSRVApg==" workbookSaltValue="z3s5LBCJnkHIuaiIA8s+WA==" workbookSpinCount="100000" lockStructure="1"/>
  <bookViews>
    <workbookView xWindow="0" yWindow="0" windowWidth="19365" windowHeight="8205"/>
  </bookViews>
  <sheets>
    <sheet name="Decision Sheet" sheetId="11" r:id="rId1"/>
    <sheet name="Historical Demand" sheetId="10" r:id="rId2"/>
    <sheet name="PerformanceSheet" sheetId="5" r:id="rId3"/>
    <sheet name="Product A Inventory Sheet" sheetId="2" r:id="rId4"/>
    <sheet name="Product B Inventory Sheet" sheetId="7" r:id="rId5"/>
    <sheet name="Product C Inventory Sheet" sheetId="8" r:id="rId6"/>
    <sheet name="Product D Inventory Sheet" sheetId="9" r:id="rId7"/>
    <sheet name="Supplier Management Sheet" sheetId="3" state="hidden" r:id="rId8"/>
    <sheet name="Product Pricing Sheet" sheetId="4" r:id="rId9"/>
    <sheet name="Event Sheet" sheetId="12" state="hidden" r:id="rId10"/>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2" i="11" l="1"/>
  <c r="F23" i="11"/>
  <c r="E39" i="11" l="1"/>
  <c r="F39" i="11"/>
  <c r="G39" i="11"/>
  <c r="H39" i="11"/>
  <c r="I39" i="11"/>
  <c r="J39" i="11"/>
  <c r="L39" i="11"/>
  <c r="M39" i="11"/>
  <c r="E40" i="11"/>
  <c r="F40" i="11"/>
  <c r="G40" i="11"/>
  <c r="H40" i="11"/>
  <c r="I40" i="11"/>
  <c r="J40" i="11"/>
  <c r="L40" i="11"/>
  <c r="M40" i="11"/>
  <c r="E41" i="11"/>
  <c r="F41" i="11"/>
  <c r="G41" i="11"/>
  <c r="H41" i="11"/>
  <c r="I41" i="11"/>
  <c r="J41" i="11"/>
  <c r="L41" i="11"/>
  <c r="M41" i="11"/>
  <c r="E42" i="11"/>
  <c r="F42" i="11"/>
  <c r="G42" i="11"/>
  <c r="H42" i="11"/>
  <c r="I42" i="11"/>
  <c r="J42" i="11"/>
  <c r="L42" i="11"/>
  <c r="M42" i="11"/>
  <c r="E43" i="11"/>
  <c r="F43" i="11"/>
  <c r="G43" i="11"/>
  <c r="H43" i="11"/>
  <c r="I43" i="11"/>
  <c r="J43" i="11"/>
  <c r="L43" i="11"/>
  <c r="M43" i="11"/>
  <c r="E44" i="11"/>
  <c r="F44" i="11"/>
  <c r="G44" i="11"/>
  <c r="H44" i="11"/>
  <c r="I44" i="11"/>
  <c r="J44" i="11"/>
  <c r="L44" i="11"/>
  <c r="M44" i="11"/>
  <c r="E45" i="11"/>
  <c r="F45" i="11"/>
  <c r="G45" i="11"/>
  <c r="H45" i="11"/>
  <c r="I45" i="11"/>
  <c r="J45" i="11"/>
  <c r="L45" i="11"/>
  <c r="M45" i="11"/>
  <c r="E46" i="11"/>
  <c r="F46" i="11"/>
  <c r="G46" i="11"/>
  <c r="H46" i="11"/>
  <c r="I46" i="11"/>
  <c r="J46" i="11"/>
  <c r="L46" i="11"/>
  <c r="M46" i="11"/>
  <c r="E47" i="11"/>
  <c r="F47" i="11"/>
  <c r="G47" i="11"/>
  <c r="H47" i="11"/>
  <c r="I47" i="11"/>
  <c r="J47" i="11"/>
  <c r="L47" i="11"/>
  <c r="M47" i="11"/>
  <c r="E48" i="11"/>
  <c r="F48" i="11"/>
  <c r="G48" i="11"/>
  <c r="H48" i="11"/>
  <c r="I48" i="11"/>
  <c r="J48" i="11"/>
  <c r="L48" i="11"/>
  <c r="M48" i="11"/>
  <c r="E49" i="11"/>
  <c r="F49" i="11"/>
  <c r="G49" i="11"/>
  <c r="H49" i="11"/>
  <c r="I49" i="11"/>
  <c r="J49" i="11"/>
  <c r="L49" i="11"/>
  <c r="M49" i="11"/>
  <c r="E50" i="11"/>
  <c r="F50" i="11"/>
  <c r="G50" i="11"/>
  <c r="H50" i="11"/>
  <c r="I50" i="11"/>
  <c r="J50" i="11"/>
  <c r="L50" i="11"/>
  <c r="M50" i="11"/>
  <c r="E51" i="11"/>
  <c r="F51" i="11"/>
  <c r="G51" i="11"/>
  <c r="H51" i="11"/>
  <c r="I51" i="11"/>
  <c r="J51" i="11"/>
  <c r="L51" i="11"/>
  <c r="M51" i="11"/>
  <c r="E52" i="11"/>
  <c r="F52" i="11"/>
  <c r="G52" i="11"/>
  <c r="H52" i="11"/>
  <c r="I52" i="11"/>
  <c r="J52" i="11"/>
  <c r="L52" i="11"/>
  <c r="M52" i="11"/>
  <c r="E53" i="11"/>
  <c r="F53" i="11"/>
  <c r="G53" i="11"/>
  <c r="H53" i="11"/>
  <c r="I53" i="11"/>
  <c r="J53" i="11"/>
  <c r="L53" i="11"/>
  <c r="M53" i="11"/>
  <c r="O39" i="11"/>
  <c r="N39" i="11"/>
  <c r="O19" i="3"/>
  <c r="N19" i="3"/>
  <c r="M19" i="3"/>
  <c r="L19" i="3"/>
  <c r="K19" i="3"/>
  <c r="J19" i="3"/>
  <c r="I19" i="3"/>
  <c r="H19" i="3"/>
  <c r="G19" i="3"/>
  <c r="F19" i="3"/>
  <c r="E19" i="3"/>
  <c r="D19" i="3"/>
  <c r="A32" i="3"/>
  <c r="A58" i="3"/>
  <c r="A57" i="3"/>
  <c r="A56" i="3"/>
  <c r="A55" i="3"/>
  <c r="A54" i="3"/>
  <c r="A53" i="3"/>
  <c r="A52" i="3"/>
  <c r="A51" i="3"/>
  <c r="A50" i="3"/>
  <c r="A49" i="3"/>
  <c r="A48" i="3"/>
  <c r="A47" i="3"/>
  <c r="A43" i="3"/>
  <c r="A42" i="3"/>
  <c r="A41" i="3"/>
  <c r="A40" i="3"/>
  <c r="A39" i="3"/>
  <c r="A38" i="3"/>
  <c r="A37" i="3"/>
  <c r="A36" i="3"/>
  <c r="A35" i="3"/>
  <c r="A34" i="3"/>
  <c r="A33" i="3"/>
  <c r="A63" i="4"/>
  <c r="A62" i="4"/>
  <c r="A61" i="4"/>
  <c r="A60" i="4"/>
  <c r="A59" i="4"/>
  <c r="A58" i="4"/>
  <c r="A57" i="4"/>
  <c r="A56" i="4"/>
  <c r="A55" i="4"/>
  <c r="A54" i="4"/>
  <c r="A53" i="4"/>
  <c r="A52" i="4"/>
  <c r="A47" i="4"/>
  <c r="A46" i="4"/>
  <c r="A45" i="4"/>
  <c r="A44" i="4"/>
  <c r="A43" i="4"/>
  <c r="A42" i="4"/>
  <c r="A41" i="4"/>
  <c r="A40" i="4"/>
  <c r="A39" i="4"/>
  <c r="A38" i="4"/>
  <c r="A37" i="4"/>
  <c r="A36" i="4"/>
  <c r="A31" i="4"/>
  <c r="A30" i="4"/>
  <c r="A29" i="4"/>
  <c r="A28" i="4"/>
  <c r="A27" i="4"/>
  <c r="A26" i="4"/>
  <c r="A25" i="4"/>
  <c r="A24" i="4"/>
  <c r="A23" i="4"/>
  <c r="A22" i="4"/>
  <c r="A21" i="4"/>
  <c r="A20" i="4"/>
  <c r="A15" i="4"/>
  <c r="A14" i="4"/>
  <c r="A13" i="4"/>
  <c r="A12" i="4"/>
  <c r="A11" i="4"/>
  <c r="A10" i="4"/>
  <c r="A9" i="4"/>
  <c r="A8" i="4"/>
  <c r="A7" i="4"/>
  <c r="A6" i="4"/>
  <c r="A5" i="4"/>
  <c r="A4" i="4"/>
  <c r="A9" i="9"/>
  <c r="A20" i="9"/>
  <c r="A19" i="9"/>
  <c r="A18" i="9"/>
  <c r="A17" i="9"/>
  <c r="A16" i="9"/>
  <c r="A15" i="9"/>
  <c r="A14" i="9"/>
  <c r="A13" i="9"/>
  <c r="A12" i="9"/>
  <c r="A11" i="9"/>
  <c r="A10" i="9"/>
  <c r="A8" i="9"/>
  <c r="A7" i="9"/>
  <c r="A20" i="8"/>
  <c r="A19" i="8"/>
  <c r="A18" i="8"/>
  <c r="A17" i="8"/>
  <c r="A16" i="8"/>
  <c r="A15" i="8"/>
  <c r="A14" i="8"/>
  <c r="A13" i="8"/>
  <c r="A12" i="8"/>
  <c r="A11" i="8"/>
  <c r="A10" i="8"/>
  <c r="A9" i="8"/>
  <c r="A8" i="8"/>
  <c r="A7" i="8"/>
  <c r="A20" i="7"/>
  <c r="A19" i="7"/>
  <c r="A18" i="7"/>
  <c r="A17" i="7"/>
  <c r="A16" i="7"/>
  <c r="A15" i="7"/>
  <c r="A14" i="7"/>
  <c r="A13" i="7"/>
  <c r="A12" i="7"/>
  <c r="A11" i="7"/>
  <c r="A10" i="7"/>
  <c r="A9" i="7"/>
  <c r="A8" i="7"/>
  <c r="A7" i="7"/>
  <c r="A20" i="2"/>
  <c r="A19" i="2"/>
  <c r="A18" i="2"/>
  <c r="A17" i="2"/>
  <c r="A16" i="2"/>
  <c r="A15" i="2"/>
  <c r="A14" i="2"/>
  <c r="A13" i="2"/>
  <c r="A12" i="2"/>
  <c r="A11" i="2"/>
  <c r="A10" i="2"/>
  <c r="A9" i="2"/>
  <c r="A8" i="2"/>
  <c r="A7" i="2"/>
  <c r="K7" i="2" s="1"/>
  <c r="C27" i="10"/>
  <c r="G32" i="11"/>
  <c r="H32" i="11"/>
  <c r="I32" i="11"/>
  <c r="J32" i="11"/>
  <c r="K32" i="11"/>
  <c r="L32" i="11"/>
  <c r="M32" i="11"/>
  <c r="N32" i="11"/>
  <c r="O32" i="11"/>
  <c r="P32" i="11"/>
  <c r="Q32" i="11"/>
  <c r="F32" i="11"/>
  <c r="E26" i="11"/>
  <c r="F26" i="11"/>
  <c r="G26" i="11"/>
  <c r="H26" i="11"/>
  <c r="I26" i="11"/>
  <c r="J26" i="11"/>
  <c r="K26" i="11"/>
  <c r="L26" i="11"/>
  <c r="M26" i="11"/>
  <c r="N26" i="11"/>
  <c r="O26" i="11"/>
  <c r="P26" i="11"/>
  <c r="Q26" i="11"/>
  <c r="D26" i="11"/>
  <c r="G14" i="11"/>
  <c r="H14" i="11"/>
  <c r="I14" i="11"/>
  <c r="J14" i="11"/>
  <c r="K14" i="11"/>
  <c r="L14" i="11"/>
  <c r="M14" i="11"/>
  <c r="N14" i="11"/>
  <c r="O14" i="11"/>
  <c r="P14" i="11"/>
  <c r="Q14" i="11"/>
  <c r="F14" i="11"/>
  <c r="G8" i="11"/>
  <c r="H8" i="11"/>
  <c r="I8" i="11"/>
  <c r="J8" i="11"/>
  <c r="K8" i="11"/>
  <c r="L8" i="11"/>
  <c r="M8" i="11"/>
  <c r="N8" i="11"/>
  <c r="O8" i="11"/>
  <c r="P8" i="11"/>
  <c r="Q8" i="11"/>
  <c r="F8" i="11"/>
  <c r="J1" i="9" l="1"/>
  <c r="F19" i="11" l="1"/>
  <c r="F20" i="11"/>
  <c r="F21" i="11"/>
  <c r="F24" i="11"/>
  <c r="G69" i="11" l="1"/>
  <c r="G68" i="11"/>
  <c r="G67" i="11"/>
  <c r="G66" i="11"/>
  <c r="G65" i="11"/>
  <c r="G64" i="11"/>
  <c r="G63" i="11"/>
  <c r="G62" i="11"/>
  <c r="G61" i="11"/>
  <c r="G60" i="11"/>
  <c r="G59" i="11"/>
  <c r="G58" i="11"/>
  <c r="O53" i="11" l="1"/>
  <c r="N53" i="11"/>
  <c r="O52" i="11"/>
  <c r="N52" i="11"/>
  <c r="O51" i="11"/>
  <c r="N51" i="11"/>
  <c r="O50" i="11"/>
  <c r="N50" i="11"/>
  <c r="O49" i="11"/>
  <c r="N49" i="11"/>
  <c r="O48" i="11"/>
  <c r="N48" i="11"/>
  <c r="O47" i="11"/>
  <c r="N47" i="11"/>
  <c r="O46" i="11"/>
  <c r="N46" i="11"/>
  <c r="O45" i="11"/>
  <c r="N45" i="11"/>
  <c r="O44" i="11"/>
  <c r="N44" i="11"/>
  <c r="O43" i="11"/>
  <c r="N43" i="11"/>
  <c r="O42" i="11"/>
  <c r="N42" i="11"/>
  <c r="O41" i="11"/>
  <c r="N41" i="11"/>
  <c r="O40" i="11"/>
  <c r="N40" i="11"/>
  <c r="J1" i="8" l="1"/>
  <c r="J1" i="7"/>
  <c r="K7" i="7" s="1"/>
  <c r="E20" i="3" l="1"/>
  <c r="D23" i="3"/>
  <c r="D28" i="3" s="1"/>
  <c r="C52" i="4" s="1"/>
  <c r="AW3" i="5" s="1"/>
  <c r="D22" i="3"/>
  <c r="D27" i="3" s="1"/>
  <c r="C36" i="4" s="1"/>
  <c r="AK3" i="5" s="1"/>
  <c r="D21" i="3"/>
  <c r="D26" i="3" s="1"/>
  <c r="C20" i="4" s="1"/>
  <c r="Y3" i="5" s="1"/>
  <c r="O23" i="3"/>
  <c r="O28" i="3" s="1"/>
  <c r="C63" i="4" s="1"/>
  <c r="AW14" i="5" s="1"/>
  <c r="N23" i="3"/>
  <c r="N28" i="3" s="1"/>
  <c r="C62" i="4" s="1"/>
  <c r="AW13" i="5" s="1"/>
  <c r="M23" i="3"/>
  <c r="M28" i="3" s="1"/>
  <c r="C61" i="4" s="1"/>
  <c r="AW12" i="5" s="1"/>
  <c r="L23" i="3"/>
  <c r="L28" i="3" s="1"/>
  <c r="C60" i="4" s="1"/>
  <c r="AW11" i="5" s="1"/>
  <c r="K23" i="3"/>
  <c r="K28" i="3" s="1"/>
  <c r="C59" i="4" s="1"/>
  <c r="AW10" i="5" s="1"/>
  <c r="J23" i="3"/>
  <c r="J28" i="3" s="1"/>
  <c r="C58" i="4" s="1"/>
  <c r="AW9" i="5" s="1"/>
  <c r="I23" i="3"/>
  <c r="I28" i="3" s="1"/>
  <c r="C57" i="4" s="1"/>
  <c r="AW8" i="5" s="1"/>
  <c r="H23" i="3"/>
  <c r="H28" i="3" s="1"/>
  <c r="C56" i="4" s="1"/>
  <c r="AW7" i="5" s="1"/>
  <c r="G23" i="3"/>
  <c r="G28" i="3" s="1"/>
  <c r="C55" i="4" s="1"/>
  <c r="AW6" i="5" s="1"/>
  <c r="F23" i="3"/>
  <c r="F28" i="3" s="1"/>
  <c r="C54" i="4" s="1"/>
  <c r="AW5" i="5" s="1"/>
  <c r="E23" i="3"/>
  <c r="E28" i="3" s="1"/>
  <c r="C53" i="4" s="1"/>
  <c r="AW4" i="5" s="1"/>
  <c r="O22" i="3"/>
  <c r="N22" i="3"/>
  <c r="N27" i="3" s="1"/>
  <c r="C46" i="4" s="1"/>
  <c r="AK13" i="5" s="1"/>
  <c r="M22" i="3"/>
  <c r="M27" i="3" s="1"/>
  <c r="C45" i="4" s="1"/>
  <c r="AK12" i="5" s="1"/>
  <c r="L22" i="3"/>
  <c r="L27" i="3" s="1"/>
  <c r="C44" i="4" s="1"/>
  <c r="AK11" i="5" s="1"/>
  <c r="K22" i="3"/>
  <c r="K27" i="3" s="1"/>
  <c r="C43" i="4" s="1"/>
  <c r="AK10" i="5" s="1"/>
  <c r="J22" i="3"/>
  <c r="J27" i="3" s="1"/>
  <c r="C42" i="4" s="1"/>
  <c r="AK9" i="5" s="1"/>
  <c r="I22" i="3"/>
  <c r="I27" i="3" s="1"/>
  <c r="C41" i="4" s="1"/>
  <c r="AK8" i="5" s="1"/>
  <c r="H22" i="3"/>
  <c r="H27" i="3" s="1"/>
  <c r="C40" i="4" s="1"/>
  <c r="AK7" i="5" s="1"/>
  <c r="G22" i="3"/>
  <c r="G27" i="3" s="1"/>
  <c r="C39" i="4" s="1"/>
  <c r="AK6" i="5" s="1"/>
  <c r="F22" i="3"/>
  <c r="F27" i="3" s="1"/>
  <c r="C38" i="4" s="1"/>
  <c r="AK5" i="5" s="1"/>
  <c r="E22" i="3"/>
  <c r="E27" i="3" s="1"/>
  <c r="C37" i="4" s="1"/>
  <c r="AK4" i="5" s="1"/>
  <c r="O21" i="3"/>
  <c r="O26" i="3" s="1"/>
  <c r="C31" i="4" s="1"/>
  <c r="Y14" i="5" s="1"/>
  <c r="N21" i="3"/>
  <c r="N26" i="3" s="1"/>
  <c r="C30" i="4" s="1"/>
  <c r="Y13" i="5" s="1"/>
  <c r="M21" i="3"/>
  <c r="M26" i="3" s="1"/>
  <c r="C29" i="4" s="1"/>
  <c r="Y12" i="5" s="1"/>
  <c r="L21" i="3"/>
  <c r="L26" i="3" s="1"/>
  <c r="C28" i="4" s="1"/>
  <c r="Y11" i="5" s="1"/>
  <c r="K21" i="3"/>
  <c r="K26" i="3" s="1"/>
  <c r="C27" i="4" s="1"/>
  <c r="Y10" i="5" s="1"/>
  <c r="J21" i="3"/>
  <c r="J26" i="3" s="1"/>
  <c r="C26" i="4" s="1"/>
  <c r="Y9" i="5" s="1"/>
  <c r="I21" i="3"/>
  <c r="I26" i="3" s="1"/>
  <c r="C25" i="4" s="1"/>
  <c r="Y8" i="5" s="1"/>
  <c r="H21" i="3"/>
  <c r="H26" i="3" s="1"/>
  <c r="C24" i="4" s="1"/>
  <c r="Y7" i="5" s="1"/>
  <c r="G21" i="3"/>
  <c r="G26" i="3" s="1"/>
  <c r="C23" i="4" s="1"/>
  <c r="Y6" i="5" s="1"/>
  <c r="F21" i="3"/>
  <c r="F26" i="3" s="1"/>
  <c r="C22" i="4" s="1"/>
  <c r="Y5" i="5" s="1"/>
  <c r="E21" i="3"/>
  <c r="E26" i="3" s="1"/>
  <c r="C21" i="4" s="1"/>
  <c r="Y4" i="5" s="1"/>
  <c r="O20" i="3"/>
  <c r="N20" i="3"/>
  <c r="M20" i="3"/>
  <c r="L20" i="3"/>
  <c r="K20" i="3"/>
  <c r="J20" i="3"/>
  <c r="I20" i="3"/>
  <c r="H20" i="3"/>
  <c r="G20" i="3"/>
  <c r="F20" i="3"/>
  <c r="D20" i="3"/>
  <c r="C32" i="3" l="1"/>
  <c r="O47" i="3"/>
  <c r="K47" i="3"/>
  <c r="G47" i="3"/>
  <c r="E47" i="3"/>
  <c r="C47" i="3"/>
  <c r="C48" i="3" s="1"/>
  <c r="C50" i="3" s="1"/>
  <c r="N47" i="3"/>
  <c r="L47" i="3"/>
  <c r="H47" i="3"/>
  <c r="F47" i="3"/>
  <c r="D32" i="3"/>
  <c r="B47" i="3"/>
  <c r="B48" i="3" s="1"/>
  <c r="D47" i="3"/>
  <c r="B32" i="3"/>
  <c r="M47" i="3"/>
  <c r="I47" i="3"/>
  <c r="E32" i="3"/>
  <c r="J47" i="3"/>
  <c r="F25" i="3"/>
  <c r="B49" i="3"/>
  <c r="H49" i="3"/>
  <c r="O49" i="3"/>
  <c r="D49" i="3"/>
  <c r="E49" i="3"/>
  <c r="N49" i="3"/>
  <c r="L49" i="3"/>
  <c r="K49" i="3"/>
  <c r="G49" i="3"/>
  <c r="M49" i="3"/>
  <c r="F49" i="3"/>
  <c r="N25" i="3"/>
  <c r="I57" i="3"/>
  <c r="B57" i="3"/>
  <c r="G57" i="3"/>
  <c r="E57" i="3"/>
  <c r="O57" i="3"/>
  <c r="J57" i="3"/>
  <c r="D57" i="3"/>
  <c r="K57" i="3"/>
  <c r="N57" i="3"/>
  <c r="L57" i="3"/>
  <c r="H57" i="3"/>
  <c r="M57" i="3"/>
  <c r="C57" i="3"/>
  <c r="F57" i="3"/>
  <c r="G25" i="3"/>
  <c r="O50" i="3"/>
  <c r="D50" i="3"/>
  <c r="K50" i="3"/>
  <c r="G50" i="3"/>
  <c r="E50" i="3"/>
  <c r="B50" i="3"/>
  <c r="N50" i="3"/>
  <c r="L50" i="3"/>
  <c r="H50" i="3"/>
  <c r="M50" i="3"/>
  <c r="F50" i="3"/>
  <c r="K25" i="3"/>
  <c r="O54" i="3"/>
  <c r="J54" i="3"/>
  <c r="D54" i="3"/>
  <c r="B54" i="3"/>
  <c r="K54" i="3"/>
  <c r="G54" i="3"/>
  <c r="E54" i="3"/>
  <c r="I54" i="3"/>
  <c r="N54" i="3"/>
  <c r="L54" i="3"/>
  <c r="H54" i="3"/>
  <c r="M54" i="3"/>
  <c r="C54" i="3"/>
  <c r="F54" i="3"/>
  <c r="O25" i="3"/>
  <c r="C58" i="3"/>
  <c r="I25" i="3"/>
  <c r="N52" i="3"/>
  <c r="L52" i="3"/>
  <c r="H52" i="3"/>
  <c r="K52" i="3"/>
  <c r="I52" i="3"/>
  <c r="B52" i="3"/>
  <c r="G52" i="3"/>
  <c r="E52" i="3"/>
  <c r="O52" i="3"/>
  <c r="J52" i="3"/>
  <c r="D52" i="3"/>
  <c r="C52" i="3"/>
  <c r="F52" i="3"/>
  <c r="M52" i="3"/>
  <c r="N56" i="3"/>
  <c r="L56" i="3"/>
  <c r="H56" i="3"/>
  <c r="B56" i="3"/>
  <c r="D56" i="3"/>
  <c r="I56" i="3"/>
  <c r="O56" i="3"/>
  <c r="J56" i="3"/>
  <c r="K56" i="3"/>
  <c r="G56" i="3"/>
  <c r="E56" i="3"/>
  <c r="M56" i="3"/>
  <c r="C56" i="3"/>
  <c r="I53" i="3"/>
  <c r="B53" i="3"/>
  <c r="N53" i="3"/>
  <c r="L53" i="3"/>
  <c r="O53" i="3"/>
  <c r="J53" i="3"/>
  <c r="D53" i="3"/>
  <c r="G53" i="3"/>
  <c r="H53" i="3"/>
  <c r="K53" i="3"/>
  <c r="E53" i="3"/>
  <c r="M53" i="3"/>
  <c r="F53" i="3"/>
  <c r="C53" i="3"/>
  <c r="K51" i="3"/>
  <c r="G51" i="3"/>
  <c r="E51" i="3"/>
  <c r="B51" i="3"/>
  <c r="J51" i="3"/>
  <c r="D51" i="3"/>
  <c r="N51" i="3"/>
  <c r="L51" i="3"/>
  <c r="H51" i="3"/>
  <c r="O51" i="3"/>
  <c r="I51" i="3"/>
  <c r="C51" i="3"/>
  <c r="M51" i="3"/>
  <c r="F51" i="3"/>
  <c r="L25" i="3"/>
  <c r="K55" i="3"/>
  <c r="G55" i="3"/>
  <c r="E55" i="3"/>
  <c r="B55" i="3"/>
  <c r="O55" i="3"/>
  <c r="N55" i="3"/>
  <c r="L55" i="3"/>
  <c r="H55" i="3"/>
  <c r="D55" i="3"/>
  <c r="I55" i="3"/>
  <c r="J55" i="3"/>
  <c r="C55" i="3"/>
  <c r="M55" i="3"/>
  <c r="F55" i="3"/>
  <c r="E25" i="3"/>
  <c r="N48" i="3"/>
  <c r="L48" i="3"/>
  <c r="H48" i="3"/>
  <c r="G48" i="3"/>
  <c r="E48" i="3"/>
  <c r="D48" i="3"/>
  <c r="K48" i="3"/>
  <c r="O48" i="3"/>
  <c r="J48" i="3"/>
  <c r="J50" i="3" s="1"/>
  <c r="F48" i="3"/>
  <c r="F56" i="3" s="1"/>
  <c r="M48" i="3"/>
  <c r="O27" i="3"/>
  <c r="C47" i="4" s="1"/>
  <c r="AK14" i="5" s="1"/>
  <c r="N58" i="3"/>
  <c r="I58" i="3"/>
  <c r="O58" i="3"/>
  <c r="L58" i="3"/>
  <c r="K58" i="3"/>
  <c r="H58" i="3"/>
  <c r="F58" i="3"/>
  <c r="E58" i="3"/>
  <c r="D58" i="3"/>
  <c r="J58" i="3"/>
  <c r="G58" i="3"/>
  <c r="B58" i="3"/>
  <c r="M58" i="3"/>
  <c r="D25" i="3"/>
  <c r="M25" i="3"/>
  <c r="J25" i="3"/>
  <c r="H25" i="3"/>
  <c r="L36" i="3"/>
  <c r="D34" i="3"/>
  <c r="O35" i="3"/>
  <c r="E37" i="3"/>
  <c r="L34" i="3"/>
  <c r="D42" i="3"/>
  <c r="K39" i="3"/>
  <c r="B34" i="3"/>
  <c r="J34" i="3"/>
  <c r="J42" i="3"/>
  <c r="I35" i="3"/>
  <c r="M39" i="3"/>
  <c r="H40" i="3"/>
  <c r="B42" i="3"/>
  <c r="G35" i="3"/>
  <c r="M37" i="3"/>
  <c r="F40" i="3"/>
  <c r="L42" i="3"/>
  <c r="I33" i="3"/>
  <c r="H38" i="3"/>
  <c r="N40" i="3"/>
  <c r="G43" i="3"/>
  <c r="J36" i="3"/>
  <c r="C39" i="3"/>
  <c r="I41" i="3"/>
  <c r="O43" i="3"/>
  <c r="L37" i="3"/>
  <c r="H37" i="3"/>
  <c r="D37" i="3"/>
  <c r="B37" i="3"/>
  <c r="N37" i="3"/>
  <c r="J37" i="3"/>
  <c r="F37" i="3"/>
  <c r="B36" i="3"/>
  <c r="K33" i="3"/>
  <c r="N34" i="3"/>
  <c r="D36" i="3"/>
  <c r="G37" i="3"/>
  <c r="O37" i="3"/>
  <c r="J38" i="3"/>
  <c r="E39" i="3"/>
  <c r="C41" i="3"/>
  <c r="K41" i="3"/>
  <c r="F42" i="3"/>
  <c r="N42" i="3"/>
  <c r="I43" i="3"/>
  <c r="B38" i="3"/>
  <c r="E33" i="3"/>
  <c r="M33" i="3"/>
  <c r="H34" i="3"/>
  <c r="C35" i="3"/>
  <c r="K35" i="3"/>
  <c r="F36" i="3"/>
  <c r="N36" i="3"/>
  <c r="I37" i="3"/>
  <c r="D38" i="3"/>
  <c r="L38" i="3"/>
  <c r="G39" i="3"/>
  <c r="O39" i="3"/>
  <c r="J40" i="3"/>
  <c r="E41" i="3"/>
  <c r="M41" i="3"/>
  <c r="H42" i="3"/>
  <c r="C43" i="3"/>
  <c r="K43" i="3"/>
  <c r="L33" i="3"/>
  <c r="H33" i="3"/>
  <c r="D33" i="3"/>
  <c r="B33" i="3"/>
  <c r="N33" i="3"/>
  <c r="J33" i="3"/>
  <c r="F33" i="3"/>
  <c r="L41" i="3"/>
  <c r="H41" i="3"/>
  <c r="D41" i="3"/>
  <c r="B41" i="3"/>
  <c r="N41" i="3"/>
  <c r="J41" i="3"/>
  <c r="F41" i="3"/>
  <c r="C33" i="3"/>
  <c r="F34" i="3"/>
  <c r="N35" i="3"/>
  <c r="J35" i="3"/>
  <c r="F35" i="3"/>
  <c r="L35" i="3"/>
  <c r="H35" i="3"/>
  <c r="D35" i="3"/>
  <c r="B35" i="3"/>
  <c r="N39" i="3"/>
  <c r="J39" i="3"/>
  <c r="F39" i="3"/>
  <c r="L39" i="3"/>
  <c r="H39" i="3"/>
  <c r="D39" i="3"/>
  <c r="B39" i="3"/>
  <c r="N43" i="3"/>
  <c r="J43" i="3"/>
  <c r="F43" i="3"/>
  <c r="L43" i="3"/>
  <c r="H43" i="3"/>
  <c r="D43" i="3"/>
  <c r="B43" i="3"/>
  <c r="B40" i="3"/>
  <c r="G33" i="3"/>
  <c r="O33" i="3"/>
  <c r="E35" i="3"/>
  <c r="M35" i="3"/>
  <c r="H36" i="3"/>
  <c r="C37" i="3"/>
  <c r="K37" i="3"/>
  <c r="F38" i="3"/>
  <c r="N38" i="3"/>
  <c r="I39" i="3"/>
  <c r="D40" i="3"/>
  <c r="L40" i="3"/>
  <c r="G41" i="3"/>
  <c r="O41" i="3"/>
  <c r="E43" i="3"/>
  <c r="M43" i="3"/>
  <c r="E34" i="3"/>
  <c r="I34" i="3"/>
  <c r="M34" i="3"/>
  <c r="C36" i="3"/>
  <c r="G36" i="3"/>
  <c r="K36" i="3"/>
  <c r="O36" i="3"/>
  <c r="E38" i="3"/>
  <c r="I38" i="3"/>
  <c r="M38" i="3"/>
  <c r="C40" i="3"/>
  <c r="G40" i="3"/>
  <c r="K40" i="3"/>
  <c r="O40" i="3"/>
  <c r="E42" i="3"/>
  <c r="I42" i="3"/>
  <c r="M42" i="3"/>
  <c r="C34" i="3"/>
  <c r="G34" i="3"/>
  <c r="K34" i="3"/>
  <c r="O34" i="3"/>
  <c r="E36" i="3"/>
  <c r="I36" i="3"/>
  <c r="M36" i="3"/>
  <c r="C38" i="3"/>
  <c r="G38" i="3"/>
  <c r="K38" i="3"/>
  <c r="O38" i="3"/>
  <c r="E40" i="3"/>
  <c r="I40" i="3"/>
  <c r="M40" i="3"/>
  <c r="C42" i="3"/>
  <c r="G42" i="3"/>
  <c r="K42" i="3"/>
  <c r="O42" i="3"/>
  <c r="N32" i="3"/>
  <c r="K32" i="3"/>
  <c r="H32" i="3"/>
  <c r="L32" i="3"/>
  <c r="G32" i="3"/>
  <c r="O32" i="3"/>
  <c r="I32" i="3"/>
  <c r="M32" i="3"/>
  <c r="F32" i="3"/>
  <c r="J32" i="3"/>
  <c r="C13" i="4" l="1"/>
  <c r="M12" i="5" s="1"/>
  <c r="C12" i="4"/>
  <c r="M11" i="5" s="1"/>
  <c r="C9" i="4"/>
  <c r="M8" i="5" s="1"/>
  <c r="C14" i="4"/>
  <c r="M13" i="5" s="1"/>
  <c r="C15" i="4"/>
  <c r="M14" i="5" s="1"/>
  <c r="C10" i="4"/>
  <c r="M9" i="5" s="1"/>
  <c r="C11" i="4"/>
  <c r="M10" i="5" s="1"/>
  <c r="C8" i="4"/>
  <c r="M7" i="5" s="1"/>
  <c r="C7" i="4"/>
  <c r="M6" i="5" s="1"/>
  <c r="C6" i="4"/>
  <c r="M5" i="5" s="1"/>
  <c r="C5" i="4"/>
  <c r="M4" i="5" s="1"/>
  <c r="C4" i="4"/>
  <c r="M3" i="5" s="1"/>
  <c r="P39" i="3"/>
  <c r="P40" i="3"/>
  <c r="P43" i="3"/>
  <c r="P36" i="3"/>
  <c r="P42" i="3"/>
  <c r="P38" i="3"/>
  <c r="P37" i="3"/>
  <c r="P35" i="3"/>
  <c r="P41" i="3"/>
  <c r="P34" i="3"/>
  <c r="P33" i="3"/>
  <c r="P32" i="3"/>
  <c r="D3" i="5" s="1"/>
  <c r="P47" i="3"/>
  <c r="C3" i="5" s="1"/>
  <c r="E58" i="11" s="1"/>
  <c r="J49" i="3"/>
  <c r="J59" i="3" s="1"/>
  <c r="I49" i="3"/>
  <c r="I48" i="3"/>
  <c r="I50" i="3" s="1"/>
  <c r="C49" i="3"/>
  <c r="P54" i="3"/>
  <c r="C10" i="5" s="1"/>
  <c r="E65" i="11" s="1"/>
  <c r="P57" i="3"/>
  <c r="C13" i="5" s="1"/>
  <c r="E68" i="11" s="1"/>
  <c r="P56" i="3"/>
  <c r="C12" i="5" s="1"/>
  <c r="E67" i="11" s="1"/>
  <c r="P52" i="3"/>
  <c r="C8" i="5" s="1"/>
  <c r="E63" i="11" s="1"/>
  <c r="P55" i="3"/>
  <c r="C11" i="5" s="1"/>
  <c r="E66" i="11" s="1"/>
  <c r="P51" i="3"/>
  <c r="C7" i="5" s="1"/>
  <c r="E62" i="11" s="1"/>
  <c r="P53" i="3"/>
  <c r="C9" i="5" s="1"/>
  <c r="E64" i="11" s="1"/>
  <c r="B59" i="3"/>
  <c r="P58" i="3"/>
  <c r="C14" i="5" s="1"/>
  <c r="E69" i="11" s="1"/>
  <c r="J44" i="3"/>
  <c r="E44" i="3"/>
  <c r="L44" i="3"/>
  <c r="F44" i="3"/>
  <c r="N44" i="3"/>
  <c r="D44" i="3"/>
  <c r="B44" i="3"/>
  <c r="G44" i="3"/>
  <c r="O44" i="3"/>
  <c r="M44" i="3"/>
  <c r="H44" i="3"/>
  <c r="C44" i="3"/>
  <c r="I44" i="3"/>
  <c r="K44" i="3"/>
  <c r="K59" i="3"/>
  <c r="M59" i="3"/>
  <c r="L59" i="3"/>
  <c r="H59" i="3"/>
  <c r="G59" i="3"/>
  <c r="D59" i="3"/>
  <c r="N59" i="3"/>
  <c r="F59" i="3"/>
  <c r="O59" i="3"/>
  <c r="E59" i="3"/>
  <c r="B9" i="2"/>
  <c r="P44" i="3" l="1"/>
  <c r="P48" i="3"/>
  <c r="C4" i="5" s="1"/>
  <c r="E59" i="11" s="1"/>
  <c r="P49" i="3"/>
  <c r="C5" i="5" s="1"/>
  <c r="E60" i="11" s="1"/>
  <c r="P50" i="3"/>
  <c r="C6" i="5" s="1"/>
  <c r="E61" i="11" s="1"/>
  <c r="I59" i="3"/>
  <c r="C59" i="3"/>
  <c r="F58" i="11"/>
  <c r="B9" i="9"/>
  <c r="K20" i="9"/>
  <c r="K19" i="9"/>
  <c r="K18" i="9"/>
  <c r="K17" i="9"/>
  <c r="K16" i="9"/>
  <c r="K15" i="9"/>
  <c r="K14" i="9"/>
  <c r="K13" i="9"/>
  <c r="K12" i="9"/>
  <c r="K11" i="9"/>
  <c r="K10" i="9"/>
  <c r="K9" i="9"/>
  <c r="K8" i="9"/>
  <c r="K7" i="9"/>
  <c r="K20" i="8"/>
  <c r="K19" i="8"/>
  <c r="K18" i="8"/>
  <c r="K17" i="8"/>
  <c r="K16" i="8"/>
  <c r="K15" i="8"/>
  <c r="K14" i="8"/>
  <c r="K13" i="8"/>
  <c r="K12" i="8"/>
  <c r="K11" i="8"/>
  <c r="K10" i="8"/>
  <c r="K9" i="8"/>
  <c r="K8" i="8"/>
  <c r="K7" i="8"/>
  <c r="K15" i="7"/>
  <c r="K16" i="7"/>
  <c r="K17" i="7"/>
  <c r="K18" i="7"/>
  <c r="K19" i="7"/>
  <c r="K20" i="7"/>
  <c r="K11" i="7"/>
  <c r="K12" i="7"/>
  <c r="K13" i="7"/>
  <c r="K14" i="7"/>
  <c r="K10" i="7"/>
  <c r="K9" i="7"/>
  <c r="K8" i="7"/>
  <c r="K20" i="2"/>
  <c r="K19" i="2"/>
  <c r="K18" i="2"/>
  <c r="K17" i="2"/>
  <c r="K16" i="2"/>
  <c r="K15" i="2"/>
  <c r="K14" i="2"/>
  <c r="K13" i="2"/>
  <c r="K12" i="2"/>
  <c r="K11" i="2"/>
  <c r="K10" i="2"/>
  <c r="L4" i="5" s="1"/>
  <c r="K9" i="2"/>
  <c r="K8" i="2"/>
  <c r="D9" i="2"/>
  <c r="F38" i="10"/>
  <c r="F20" i="9" s="1"/>
  <c r="E38" i="10"/>
  <c r="F20" i="8" s="1"/>
  <c r="D38" i="10"/>
  <c r="F20" i="7" s="1"/>
  <c r="C38" i="10"/>
  <c r="F20" i="2" s="1"/>
  <c r="F37" i="10"/>
  <c r="F19" i="9" s="1"/>
  <c r="E37" i="10"/>
  <c r="F19" i="8" s="1"/>
  <c r="D37" i="10"/>
  <c r="F19" i="7" s="1"/>
  <c r="C37" i="10"/>
  <c r="F19" i="2" s="1"/>
  <c r="F36" i="10"/>
  <c r="F18" i="9" s="1"/>
  <c r="E36" i="10"/>
  <c r="F18" i="8" s="1"/>
  <c r="D36" i="10"/>
  <c r="F18" i="7" s="1"/>
  <c r="C36" i="10"/>
  <c r="F18" i="2" s="1"/>
  <c r="F35" i="10"/>
  <c r="F17" i="9" s="1"/>
  <c r="E35" i="10"/>
  <c r="F17" i="8" s="1"/>
  <c r="D35" i="10"/>
  <c r="F17" i="7" s="1"/>
  <c r="C35" i="10"/>
  <c r="F17" i="2" s="1"/>
  <c r="F34" i="10"/>
  <c r="F16" i="9" s="1"/>
  <c r="E34" i="10"/>
  <c r="F16" i="8" s="1"/>
  <c r="D34" i="10"/>
  <c r="F16" i="7" s="1"/>
  <c r="C34" i="10"/>
  <c r="F16" i="2" s="1"/>
  <c r="F33" i="10"/>
  <c r="F15" i="9" s="1"/>
  <c r="E33" i="10"/>
  <c r="F15" i="8" s="1"/>
  <c r="D33" i="10"/>
  <c r="F15" i="7" s="1"/>
  <c r="C33" i="10"/>
  <c r="F15" i="2" s="1"/>
  <c r="F32" i="10"/>
  <c r="F14" i="9" s="1"/>
  <c r="E32" i="10"/>
  <c r="F14" i="8" s="1"/>
  <c r="D32" i="10"/>
  <c r="F14" i="7" s="1"/>
  <c r="C32" i="10"/>
  <c r="F14" i="2" s="1"/>
  <c r="F31" i="10"/>
  <c r="F13" i="9" s="1"/>
  <c r="E31" i="10"/>
  <c r="F13" i="8" s="1"/>
  <c r="D31" i="10"/>
  <c r="F13" i="7" s="1"/>
  <c r="C31" i="10"/>
  <c r="F13" i="2" s="1"/>
  <c r="F30" i="10"/>
  <c r="F12" i="9" s="1"/>
  <c r="E30" i="10"/>
  <c r="F12" i="8" s="1"/>
  <c r="D30" i="10"/>
  <c r="F12" i="7" s="1"/>
  <c r="C30" i="10"/>
  <c r="F12" i="2" s="1"/>
  <c r="F29" i="10"/>
  <c r="F11" i="9" s="1"/>
  <c r="E29" i="10"/>
  <c r="F11" i="8" s="1"/>
  <c r="D29" i="10"/>
  <c r="F11" i="7" s="1"/>
  <c r="C29" i="10"/>
  <c r="F11" i="2" s="1"/>
  <c r="F28" i="10"/>
  <c r="F10" i="9" s="1"/>
  <c r="E28" i="10"/>
  <c r="F10" i="8" s="1"/>
  <c r="D28" i="10"/>
  <c r="F10" i="7" s="1"/>
  <c r="C28" i="10"/>
  <c r="F10" i="2" s="1"/>
  <c r="F27" i="10"/>
  <c r="F9" i="9" s="1"/>
  <c r="E27" i="10"/>
  <c r="F9" i="8" s="1"/>
  <c r="D27" i="10"/>
  <c r="F9" i="7" s="1"/>
  <c r="F9" i="2"/>
  <c r="I27" i="10"/>
  <c r="J27" i="10"/>
  <c r="K27" i="10"/>
  <c r="L27" i="10"/>
  <c r="U30" i="10"/>
  <c r="T30" i="10"/>
  <c r="S30" i="10"/>
  <c r="R30" i="10"/>
  <c r="Q30" i="10"/>
  <c r="P30" i="10"/>
  <c r="O30" i="10"/>
  <c r="N30" i="10"/>
  <c r="M30" i="10"/>
  <c r="L30" i="10"/>
  <c r="K30" i="10"/>
  <c r="J30" i="10"/>
  <c r="I30" i="10"/>
  <c r="U29" i="10"/>
  <c r="T29" i="10"/>
  <c r="S29" i="10"/>
  <c r="R29" i="10"/>
  <c r="Q29" i="10"/>
  <c r="P29" i="10"/>
  <c r="O29" i="10"/>
  <c r="N29" i="10"/>
  <c r="M29" i="10"/>
  <c r="L29" i="10"/>
  <c r="K29" i="10"/>
  <c r="J29" i="10"/>
  <c r="I29" i="10"/>
  <c r="U28" i="10"/>
  <c r="T28" i="10"/>
  <c r="S28" i="10"/>
  <c r="R28" i="10"/>
  <c r="Q28" i="10"/>
  <c r="P28" i="10"/>
  <c r="O28" i="10"/>
  <c r="N28" i="10"/>
  <c r="M28" i="10"/>
  <c r="L28" i="10"/>
  <c r="K28" i="10"/>
  <c r="J28" i="10"/>
  <c r="I28" i="10"/>
  <c r="U27" i="10"/>
  <c r="T27" i="10"/>
  <c r="S27" i="10"/>
  <c r="R27" i="10"/>
  <c r="Q27" i="10"/>
  <c r="P27" i="10"/>
  <c r="O27" i="10"/>
  <c r="N27" i="10"/>
  <c r="M27" i="10"/>
  <c r="P59" i="3" l="1"/>
  <c r="L3" i="5"/>
  <c r="N3" i="5" s="1"/>
  <c r="Q4" i="5"/>
  <c r="D10" i="2" l="1"/>
  <c r="D11" i="2"/>
  <c r="S3" i="10" l="1"/>
  <c r="U3" i="10"/>
  <c r="U4" i="10" s="1"/>
  <c r="U5" i="10" s="1"/>
  <c r="U6" i="10" s="1"/>
  <c r="U7" i="10" s="1"/>
  <c r="U8" i="10" s="1"/>
  <c r="U9" i="10" s="1"/>
  <c r="U10" i="10" s="1"/>
  <c r="U11" i="10" s="1"/>
  <c r="U12" i="10" s="1"/>
  <c r="U13" i="10" s="1"/>
  <c r="U14" i="10" s="1"/>
  <c r="U15" i="10" s="1"/>
  <c r="U16" i="10" s="1"/>
  <c r="U17" i="10" s="1"/>
  <c r="U18" i="10" s="1"/>
  <c r="U19" i="10" s="1"/>
  <c r="U20" i="10" s="1"/>
  <c r="U21" i="10" s="1"/>
  <c r="U22" i="10" s="1"/>
  <c r="U23" i="10" s="1"/>
  <c r="U24" i="10" s="1"/>
  <c r="U25" i="10" s="1"/>
  <c r="U26" i="10" s="1"/>
  <c r="U31" i="10" s="1"/>
  <c r="U32" i="10" s="1"/>
  <c r="U33" i="10" s="1"/>
  <c r="U34" i="10" s="1"/>
  <c r="U35" i="10" s="1"/>
  <c r="U36" i="10" s="1"/>
  <c r="U37" i="10" s="1"/>
  <c r="U38" i="10" s="1"/>
  <c r="Q3" i="10" l="1"/>
  <c r="R3" i="10"/>
  <c r="X4" i="5"/>
  <c r="AC4" i="5"/>
  <c r="AD4" i="5"/>
  <c r="AJ4" i="5"/>
  <c r="AO4" i="5"/>
  <c r="AP4" i="5"/>
  <c r="AV4" i="5"/>
  <c r="BA4" i="5"/>
  <c r="BB4" i="5"/>
  <c r="X5" i="5"/>
  <c r="AC5" i="5"/>
  <c r="AD5" i="5"/>
  <c r="AJ5" i="5"/>
  <c r="AO5" i="5"/>
  <c r="AP5" i="5"/>
  <c r="AV5" i="5"/>
  <c r="BA5" i="5"/>
  <c r="BB5" i="5"/>
  <c r="X6" i="5"/>
  <c r="AC6" i="5"/>
  <c r="AD6" i="5"/>
  <c r="AJ6" i="5"/>
  <c r="AO6" i="5"/>
  <c r="AP6" i="5"/>
  <c r="AV6" i="5"/>
  <c r="BA6" i="5"/>
  <c r="BB6" i="5"/>
  <c r="X7" i="5"/>
  <c r="AC7" i="5"/>
  <c r="AD7" i="5"/>
  <c r="AJ7" i="5"/>
  <c r="AO7" i="5"/>
  <c r="AP7" i="5"/>
  <c r="AV7" i="5"/>
  <c r="BA7" i="5"/>
  <c r="BB7" i="5"/>
  <c r="X8" i="5"/>
  <c r="AC8" i="5"/>
  <c r="AD8" i="5"/>
  <c r="AJ8" i="5"/>
  <c r="AO8" i="5"/>
  <c r="AP8" i="5"/>
  <c r="AV8" i="5"/>
  <c r="BA8" i="5"/>
  <c r="BB8" i="5"/>
  <c r="X9" i="5"/>
  <c r="AC9" i="5"/>
  <c r="AD9" i="5"/>
  <c r="AJ9" i="5"/>
  <c r="AO9" i="5"/>
  <c r="AP9" i="5"/>
  <c r="AV9" i="5"/>
  <c r="BA9" i="5"/>
  <c r="BB9" i="5"/>
  <c r="X10" i="5"/>
  <c r="AC10" i="5"/>
  <c r="AD10" i="5"/>
  <c r="AJ10" i="5"/>
  <c r="AO10" i="5"/>
  <c r="AP10" i="5"/>
  <c r="AV10" i="5"/>
  <c r="BA10" i="5"/>
  <c r="BB10" i="5"/>
  <c r="X11" i="5"/>
  <c r="AC11" i="5"/>
  <c r="AD11" i="5"/>
  <c r="AJ11" i="5"/>
  <c r="AO11" i="5"/>
  <c r="AP11" i="5"/>
  <c r="AV11" i="5"/>
  <c r="BA11" i="5"/>
  <c r="BB11" i="5"/>
  <c r="X12" i="5"/>
  <c r="AC12" i="5"/>
  <c r="AD12" i="5"/>
  <c r="AJ12" i="5"/>
  <c r="AO12" i="5"/>
  <c r="AP12" i="5"/>
  <c r="AV12" i="5"/>
  <c r="BA12" i="5"/>
  <c r="BB12" i="5"/>
  <c r="X13" i="5"/>
  <c r="AC13" i="5"/>
  <c r="AD13" i="5"/>
  <c r="AJ13" i="5"/>
  <c r="AO13" i="5"/>
  <c r="AP13" i="5"/>
  <c r="AV13" i="5"/>
  <c r="BA13" i="5"/>
  <c r="BB13" i="5"/>
  <c r="X14" i="5"/>
  <c r="AC14" i="5"/>
  <c r="AD14" i="5"/>
  <c r="AJ14" i="5"/>
  <c r="AO14" i="5"/>
  <c r="AP14" i="5"/>
  <c r="AV14" i="5"/>
  <c r="BA14" i="5"/>
  <c r="BB14" i="5"/>
  <c r="BB3" i="5"/>
  <c r="BA3" i="5"/>
  <c r="AP3" i="5"/>
  <c r="AO3" i="5"/>
  <c r="AV3" i="5"/>
  <c r="AJ3" i="5"/>
  <c r="AD3" i="5"/>
  <c r="AC3" i="5"/>
  <c r="X3" i="5"/>
  <c r="L14" i="5"/>
  <c r="L13" i="5"/>
  <c r="L12" i="5"/>
  <c r="L11" i="5"/>
  <c r="L10" i="5"/>
  <c r="L9" i="5"/>
  <c r="L8" i="5"/>
  <c r="L7" i="5"/>
  <c r="L6" i="5"/>
  <c r="L5" i="5"/>
  <c r="B9" i="8"/>
  <c r="B9" i="7"/>
  <c r="D20" i="9"/>
  <c r="D19" i="9"/>
  <c r="D18" i="9"/>
  <c r="D17" i="9"/>
  <c r="D16" i="9"/>
  <c r="D15" i="9"/>
  <c r="D14" i="9"/>
  <c r="D13" i="9"/>
  <c r="D12" i="9"/>
  <c r="D11" i="9"/>
  <c r="D10" i="9"/>
  <c r="D9" i="9"/>
  <c r="D20" i="8"/>
  <c r="D19" i="8"/>
  <c r="D18" i="8"/>
  <c r="D17" i="8"/>
  <c r="D16" i="8"/>
  <c r="D15" i="8"/>
  <c r="D14" i="8"/>
  <c r="D13" i="8"/>
  <c r="D12" i="8"/>
  <c r="D11" i="8"/>
  <c r="D10" i="8"/>
  <c r="D9" i="8"/>
  <c r="D20" i="7"/>
  <c r="D19" i="7"/>
  <c r="D18" i="7"/>
  <c r="D17" i="7"/>
  <c r="D16" i="7"/>
  <c r="D15" i="7"/>
  <c r="D14" i="7"/>
  <c r="D13" i="7"/>
  <c r="D12" i="7"/>
  <c r="D11" i="7"/>
  <c r="D10" i="7"/>
  <c r="D9" i="7"/>
  <c r="H9" i="7" s="1"/>
  <c r="R4" i="5"/>
  <c r="R5" i="5"/>
  <c r="R6" i="5"/>
  <c r="R7" i="5"/>
  <c r="R8" i="5"/>
  <c r="R9" i="5"/>
  <c r="R10" i="5"/>
  <c r="R11" i="5"/>
  <c r="R12" i="5"/>
  <c r="R13" i="5"/>
  <c r="R14" i="5"/>
  <c r="R3" i="5"/>
  <c r="Q5" i="5"/>
  <c r="Q6" i="5"/>
  <c r="Q7" i="5"/>
  <c r="Q8" i="5"/>
  <c r="Q9" i="5"/>
  <c r="Q10" i="5"/>
  <c r="Q11" i="5"/>
  <c r="Q12" i="5"/>
  <c r="Q13" i="5"/>
  <c r="Q14" i="5"/>
  <c r="Q3" i="5"/>
  <c r="D20" i="2"/>
  <c r="D19" i="2"/>
  <c r="D18" i="2"/>
  <c r="D17" i="2"/>
  <c r="D16" i="2"/>
  <c r="D15" i="2"/>
  <c r="D14" i="2"/>
  <c r="D13" i="2"/>
  <c r="D12" i="2"/>
  <c r="H9" i="8" l="1"/>
  <c r="J9" i="8" s="1"/>
  <c r="J9" i="7"/>
  <c r="I9" i="7"/>
  <c r="H9" i="2"/>
  <c r="I9" i="2" s="1"/>
  <c r="V3" i="5" s="1"/>
  <c r="H9" i="9"/>
  <c r="I9" i="9" s="1"/>
  <c r="BF3" i="5" s="1"/>
  <c r="AX4" i="5"/>
  <c r="D14" i="5"/>
  <c r="F69" i="11" s="1"/>
  <c r="AX7" i="5"/>
  <c r="AX11" i="5"/>
  <c r="D9" i="5"/>
  <c r="F64" i="11" s="1"/>
  <c r="N5" i="5"/>
  <c r="N8" i="5"/>
  <c r="Z10" i="5"/>
  <c r="D8" i="5"/>
  <c r="F63" i="11" s="1"/>
  <c r="Z9" i="5"/>
  <c r="Z13" i="5"/>
  <c r="AL7" i="5"/>
  <c r="AL11" i="5"/>
  <c r="D7" i="5"/>
  <c r="F62" i="11" s="1"/>
  <c r="D5" i="5"/>
  <c r="F60" i="11" s="1"/>
  <c r="N7" i="5"/>
  <c r="N10" i="5"/>
  <c r="Z4" i="5"/>
  <c r="D11" i="5"/>
  <c r="F66" i="11" s="1"/>
  <c r="N12" i="5"/>
  <c r="N13" i="5"/>
  <c r="AL12" i="5"/>
  <c r="AX8" i="5"/>
  <c r="Z5" i="5"/>
  <c r="D13" i="5"/>
  <c r="F68" i="11" s="1"/>
  <c r="D12" i="5"/>
  <c r="F67" i="11" s="1"/>
  <c r="Z3" i="5"/>
  <c r="N6" i="5"/>
  <c r="N9" i="5"/>
  <c r="AX13" i="5"/>
  <c r="D4" i="5"/>
  <c r="F59" i="11" s="1"/>
  <c r="D10" i="5"/>
  <c r="F65" i="11" s="1"/>
  <c r="D6" i="5"/>
  <c r="F61" i="11" s="1"/>
  <c r="Q4" i="10"/>
  <c r="S4" i="10"/>
  <c r="R4" i="10"/>
  <c r="I9" i="8" l="1"/>
  <c r="AT3" i="5" s="1"/>
  <c r="J9" i="2"/>
  <c r="B10" i="2" s="1"/>
  <c r="J9" i="9"/>
  <c r="N4" i="5"/>
  <c r="AZ3" i="5"/>
  <c r="BE3" i="5" s="1"/>
  <c r="W3" i="5"/>
  <c r="AA3" i="5" s="1"/>
  <c r="B10" i="7"/>
  <c r="AH3" i="5"/>
  <c r="AB3" i="5"/>
  <c r="AN3" i="5"/>
  <c r="P3" i="5"/>
  <c r="S3" i="5" s="1"/>
  <c r="AL8" i="5"/>
  <c r="AX10" i="5"/>
  <c r="Z14" i="5"/>
  <c r="Z6" i="5"/>
  <c r="N14" i="5"/>
  <c r="AL14" i="5"/>
  <c r="AL4" i="5"/>
  <c r="AX6" i="5"/>
  <c r="AX9" i="5"/>
  <c r="AL13" i="5"/>
  <c r="AL10" i="5"/>
  <c r="N11" i="5"/>
  <c r="AX5" i="5"/>
  <c r="AX3" i="5"/>
  <c r="AL6" i="5"/>
  <c r="Z11" i="5"/>
  <c r="AX12" i="5"/>
  <c r="Z7" i="5"/>
  <c r="AL5" i="5"/>
  <c r="AL3" i="5"/>
  <c r="Z12" i="5"/>
  <c r="AL9" i="5"/>
  <c r="AX14" i="5"/>
  <c r="Z8" i="5"/>
  <c r="S5" i="10"/>
  <c r="R5" i="10"/>
  <c r="Q5" i="10"/>
  <c r="N3" i="10"/>
  <c r="N6" i="10"/>
  <c r="N9" i="10"/>
  <c r="N14" i="10"/>
  <c r="N7" i="10"/>
  <c r="N12" i="10"/>
  <c r="N11" i="10"/>
  <c r="N5" i="10"/>
  <c r="N10" i="10"/>
  <c r="N8" i="10"/>
  <c r="N13" i="10"/>
  <c r="N4" i="10"/>
  <c r="AU3" i="5" l="1"/>
  <c r="AY3" i="5" s="1"/>
  <c r="BD3" i="5" s="1"/>
  <c r="U3" i="5"/>
  <c r="K3" i="5"/>
  <c r="O3" i="5" s="1"/>
  <c r="T3" i="5" s="1"/>
  <c r="H10" i="7"/>
  <c r="I10" i="7" s="1"/>
  <c r="AH4" i="5" s="1"/>
  <c r="B10" i="9"/>
  <c r="BC3" i="5"/>
  <c r="AS3" i="5"/>
  <c r="AQ3" i="5"/>
  <c r="AG3" i="5"/>
  <c r="AE3" i="5"/>
  <c r="B10" i="8"/>
  <c r="AI3" i="5"/>
  <c r="AM3" i="5" s="1"/>
  <c r="AR3" i="5" s="1"/>
  <c r="AF3" i="5"/>
  <c r="S6" i="10"/>
  <c r="Q6" i="10"/>
  <c r="R6" i="10"/>
  <c r="N15" i="10"/>
  <c r="I3" i="5" l="1"/>
  <c r="K58" i="11" s="1"/>
  <c r="G3" i="5"/>
  <c r="I58" i="11" s="1"/>
  <c r="H3" i="5"/>
  <c r="J58" i="11" s="1"/>
  <c r="F3" i="5"/>
  <c r="H58" i="11" s="1"/>
  <c r="H10" i="2"/>
  <c r="I10" i="2" s="1"/>
  <c r="J10" i="7"/>
  <c r="B11" i="7" s="1"/>
  <c r="AB4" i="5"/>
  <c r="AG4" i="5" s="1"/>
  <c r="H10" i="8"/>
  <c r="I10" i="8" s="1"/>
  <c r="AT4" i="5" s="1"/>
  <c r="H10" i="9"/>
  <c r="I10" i="9" s="1"/>
  <c r="BF4" i="5" s="1"/>
  <c r="S7" i="10"/>
  <c r="R7" i="10"/>
  <c r="Q7" i="10"/>
  <c r="N16" i="10"/>
  <c r="B3" i="5" l="1"/>
  <c r="D58" i="11" s="1"/>
  <c r="AE4" i="5"/>
  <c r="J10" i="2"/>
  <c r="H11" i="7"/>
  <c r="W4" i="5"/>
  <c r="AA4" i="5" s="1"/>
  <c r="AF4" i="5" s="1"/>
  <c r="AN4" i="5"/>
  <c r="AS4" i="5" s="1"/>
  <c r="J10" i="8"/>
  <c r="B11" i="8" s="1"/>
  <c r="AZ4" i="5"/>
  <c r="J10" i="9"/>
  <c r="B11" i="9" s="1"/>
  <c r="V4" i="5"/>
  <c r="P4" i="5"/>
  <c r="S8" i="10"/>
  <c r="R8" i="10"/>
  <c r="Q8" i="10"/>
  <c r="N17" i="10"/>
  <c r="G4" i="5" l="1"/>
  <c r="I59" i="11" s="1"/>
  <c r="AQ4" i="5"/>
  <c r="AU4" i="5"/>
  <c r="AY4" i="5" s="1"/>
  <c r="BD4" i="5" s="1"/>
  <c r="K4" i="5"/>
  <c r="O4" i="5" s="1"/>
  <c r="T4" i="5" s="1"/>
  <c r="B11" i="2"/>
  <c r="H11" i="2" s="1"/>
  <c r="I11" i="2" s="1"/>
  <c r="I11" i="7"/>
  <c r="AH5" i="5" s="1"/>
  <c r="AB5" i="5"/>
  <c r="J11" i="7"/>
  <c r="AI4" i="5"/>
  <c r="AM4" i="5" s="1"/>
  <c r="AR4" i="5" s="1"/>
  <c r="H11" i="8"/>
  <c r="I11" i="8" s="1"/>
  <c r="AT5" i="5" s="1"/>
  <c r="BE4" i="5"/>
  <c r="BC4" i="5"/>
  <c r="H11" i="9"/>
  <c r="U4" i="5"/>
  <c r="S4" i="5"/>
  <c r="S9" i="10"/>
  <c r="R9" i="10"/>
  <c r="Q9" i="10"/>
  <c r="N18" i="10"/>
  <c r="F4" i="5" l="1"/>
  <c r="H59" i="11" s="1"/>
  <c r="I4" i="5"/>
  <c r="K59" i="11" s="1"/>
  <c r="H4" i="5"/>
  <c r="J59" i="11" s="1"/>
  <c r="J11" i="2"/>
  <c r="K5" i="5" s="1"/>
  <c r="O5" i="5" s="1"/>
  <c r="T5" i="5" s="1"/>
  <c r="B12" i="7"/>
  <c r="W5" i="5"/>
  <c r="AA5" i="5" s="1"/>
  <c r="AF5" i="5" s="1"/>
  <c r="AE5" i="5"/>
  <c r="AG5" i="5"/>
  <c r="J11" i="8"/>
  <c r="AN5" i="5"/>
  <c r="AS5" i="5" s="1"/>
  <c r="I11" i="9"/>
  <c r="BF5" i="5" s="1"/>
  <c r="AZ5" i="5"/>
  <c r="J11" i="9"/>
  <c r="P5" i="5"/>
  <c r="V5" i="5"/>
  <c r="Q10" i="10"/>
  <c r="S10" i="10"/>
  <c r="R10" i="10"/>
  <c r="N19" i="10"/>
  <c r="B4" i="5" l="1"/>
  <c r="D59" i="11" s="1"/>
  <c r="G5" i="5"/>
  <c r="I60" i="11" s="1"/>
  <c r="AQ5" i="5"/>
  <c r="B12" i="2"/>
  <c r="H12" i="2" s="1"/>
  <c r="I12" i="2" s="1"/>
  <c r="H12" i="7"/>
  <c r="B12" i="8"/>
  <c r="AI5" i="5"/>
  <c r="AM5" i="5" s="1"/>
  <c r="AR5" i="5" s="1"/>
  <c r="B12" i="9"/>
  <c r="H12" i="9" s="1"/>
  <c r="I12" i="9" s="1"/>
  <c r="BF6" i="5" s="1"/>
  <c r="AU5" i="5"/>
  <c r="AY5" i="5" s="1"/>
  <c r="BD5" i="5" s="1"/>
  <c r="BC5" i="5"/>
  <c r="BE5" i="5"/>
  <c r="U5" i="5"/>
  <c r="S5" i="5"/>
  <c r="S11" i="10"/>
  <c r="R11" i="10"/>
  <c r="Q11" i="10"/>
  <c r="N20" i="10"/>
  <c r="F5" i="5" l="1"/>
  <c r="H60" i="11" s="1"/>
  <c r="H5" i="5"/>
  <c r="J60" i="11" s="1"/>
  <c r="I5" i="5"/>
  <c r="K60" i="11" s="1"/>
  <c r="J12" i="9"/>
  <c r="B13" i="9" s="1"/>
  <c r="H13" i="9" s="1"/>
  <c r="I13" i="9" s="1"/>
  <c r="BF7" i="5" s="1"/>
  <c r="J12" i="2"/>
  <c r="I12" i="7"/>
  <c r="AH6" i="5" s="1"/>
  <c r="AB6" i="5"/>
  <c r="J12" i="7"/>
  <c r="H12" i="8"/>
  <c r="AZ6" i="5"/>
  <c r="BE6" i="5" s="1"/>
  <c r="P6" i="5"/>
  <c r="V6" i="5"/>
  <c r="Q12" i="10"/>
  <c r="S12" i="10"/>
  <c r="R12" i="10"/>
  <c r="N21" i="10"/>
  <c r="B5" i="5" l="1"/>
  <c r="D60" i="11" s="1"/>
  <c r="AU6" i="5"/>
  <c r="AY6" i="5" s="1"/>
  <c r="BD6" i="5" s="1"/>
  <c r="BC6" i="5"/>
  <c r="B13" i="7"/>
  <c r="W6" i="5"/>
  <c r="AA6" i="5" s="1"/>
  <c r="AF6" i="5" s="1"/>
  <c r="AG6" i="5"/>
  <c r="AE6" i="5"/>
  <c r="I12" i="8"/>
  <c r="AT6" i="5" s="1"/>
  <c r="AN6" i="5"/>
  <c r="J12" i="8"/>
  <c r="AZ7" i="5"/>
  <c r="BE7" i="5" s="1"/>
  <c r="J13" i="9"/>
  <c r="AU7" i="5" s="1"/>
  <c r="AY7" i="5" s="1"/>
  <c r="BD7" i="5" s="1"/>
  <c r="U6" i="5"/>
  <c r="S6" i="5"/>
  <c r="K6" i="5"/>
  <c r="O6" i="5" s="1"/>
  <c r="T6" i="5" s="1"/>
  <c r="B13" i="2"/>
  <c r="S13" i="10"/>
  <c r="R13" i="10"/>
  <c r="Q13" i="10"/>
  <c r="N22" i="10"/>
  <c r="I6" i="5" l="1"/>
  <c r="K61" i="11" s="1"/>
  <c r="G6" i="5"/>
  <c r="I61" i="11" s="1"/>
  <c r="F6" i="5"/>
  <c r="H61" i="11" s="1"/>
  <c r="H13" i="2"/>
  <c r="I13" i="2" s="1"/>
  <c r="H13" i="7"/>
  <c r="J13" i="7" s="1"/>
  <c r="B13" i="8"/>
  <c r="AI6" i="5"/>
  <c r="AM6" i="5" s="1"/>
  <c r="AR6" i="5" s="1"/>
  <c r="AQ6" i="5"/>
  <c r="AS6" i="5"/>
  <c r="B14" i="9"/>
  <c r="BC7" i="5"/>
  <c r="I7" i="5" s="1"/>
  <c r="K62" i="11" s="1"/>
  <c r="Q14" i="10"/>
  <c r="S14" i="10"/>
  <c r="R14" i="10"/>
  <c r="N23" i="10"/>
  <c r="H6" i="5" l="1"/>
  <c r="J13" i="2"/>
  <c r="B14" i="2" s="1"/>
  <c r="B14" i="7"/>
  <c r="W7" i="5"/>
  <c r="AA7" i="5" s="1"/>
  <c r="AF7" i="5" s="1"/>
  <c r="I13" i="7"/>
  <c r="AH7" i="5" s="1"/>
  <c r="AB7" i="5"/>
  <c r="H13" i="8"/>
  <c r="J13" i="8" s="1"/>
  <c r="H14" i="9"/>
  <c r="P7" i="5"/>
  <c r="V7" i="5"/>
  <c r="S15" i="10"/>
  <c r="R15" i="10"/>
  <c r="Q15" i="10"/>
  <c r="N24" i="10"/>
  <c r="B6" i="5" l="1"/>
  <c r="D61" i="11" s="1"/>
  <c r="J61" i="11"/>
  <c r="K7" i="5"/>
  <c r="O7" i="5" s="1"/>
  <c r="T7" i="5" s="1"/>
  <c r="H14" i="2"/>
  <c r="I14" i="2" s="1"/>
  <c r="V8" i="5" s="1"/>
  <c r="AG7" i="5"/>
  <c r="AE7" i="5"/>
  <c r="H14" i="7"/>
  <c r="B14" i="8"/>
  <c r="AI7" i="5"/>
  <c r="AM7" i="5" s="1"/>
  <c r="AR7" i="5" s="1"/>
  <c r="I13" i="8"/>
  <c r="AT7" i="5" s="1"/>
  <c r="AN7" i="5"/>
  <c r="I14" i="9"/>
  <c r="BF8" i="5" s="1"/>
  <c r="AZ8" i="5"/>
  <c r="J14" i="9"/>
  <c r="U7" i="5"/>
  <c r="S7" i="5"/>
  <c r="S16" i="10"/>
  <c r="R16" i="10"/>
  <c r="Q16" i="10"/>
  <c r="N25" i="10"/>
  <c r="F7" i="5" l="1"/>
  <c r="H62" i="11" s="1"/>
  <c r="G7" i="5"/>
  <c r="I62" i="11" s="1"/>
  <c r="P8" i="5"/>
  <c r="U8" i="5" s="1"/>
  <c r="J14" i="2"/>
  <c r="B15" i="2" s="1"/>
  <c r="I14" i="7"/>
  <c r="AH8" i="5" s="1"/>
  <c r="AB8" i="5"/>
  <c r="J14" i="7"/>
  <c r="AQ7" i="5"/>
  <c r="AS7" i="5"/>
  <c r="H14" i="8"/>
  <c r="B15" i="9"/>
  <c r="AU8" i="5"/>
  <c r="AY8" i="5" s="1"/>
  <c r="BD8" i="5" s="1"/>
  <c r="BC8" i="5"/>
  <c r="BE8" i="5"/>
  <c r="S17" i="10"/>
  <c r="R17" i="10"/>
  <c r="Q17" i="10"/>
  <c r="N26" i="10"/>
  <c r="H7" i="5" l="1"/>
  <c r="I8" i="5"/>
  <c r="K63" i="11" s="1"/>
  <c r="S8" i="5"/>
  <c r="K8" i="5"/>
  <c r="O8" i="5" s="1"/>
  <c r="T8" i="5" s="1"/>
  <c r="H15" i="2"/>
  <c r="I15" i="2" s="1"/>
  <c r="B15" i="7"/>
  <c r="W8" i="5"/>
  <c r="AA8" i="5" s="1"/>
  <c r="AF8" i="5" s="1"/>
  <c r="AE8" i="5"/>
  <c r="AG8" i="5"/>
  <c r="I14" i="8"/>
  <c r="AT8" i="5" s="1"/>
  <c r="AN8" i="5"/>
  <c r="J14" i="8"/>
  <c r="H15" i="9"/>
  <c r="J15" i="9" s="1"/>
  <c r="S18" i="10"/>
  <c r="R18" i="10"/>
  <c r="Q18" i="10"/>
  <c r="B7" i="5" l="1"/>
  <c r="D62" i="11" s="1"/>
  <c r="J62" i="11"/>
  <c r="F8" i="5"/>
  <c r="H63" i="11" s="1"/>
  <c r="G8" i="5"/>
  <c r="I63" i="11" s="1"/>
  <c r="J15" i="2"/>
  <c r="H15" i="7"/>
  <c r="AI8" i="5"/>
  <c r="AM8" i="5" s="1"/>
  <c r="AR8" i="5" s="1"/>
  <c r="B15" i="8"/>
  <c r="AQ8" i="5"/>
  <c r="AS8" i="5"/>
  <c r="AU9" i="5"/>
  <c r="AY9" i="5" s="1"/>
  <c r="BD9" i="5" s="1"/>
  <c r="B16" i="9"/>
  <c r="I15" i="9"/>
  <c r="BF9" i="5" s="1"/>
  <c r="AZ9" i="5"/>
  <c r="V9" i="5"/>
  <c r="P9" i="5"/>
  <c r="S19" i="10"/>
  <c r="R19" i="10"/>
  <c r="Q19" i="10"/>
  <c r="H8" i="5" l="1"/>
  <c r="I15" i="7"/>
  <c r="AH9" i="5" s="1"/>
  <c r="AB9" i="5"/>
  <c r="J15" i="7"/>
  <c r="H15" i="8"/>
  <c r="J15" i="8" s="1"/>
  <c r="H16" i="9"/>
  <c r="BE9" i="5"/>
  <c r="BC9" i="5"/>
  <c r="K9" i="5"/>
  <c r="O9" i="5" s="1"/>
  <c r="T9" i="5" s="1"/>
  <c r="B16" i="2"/>
  <c r="U9" i="5"/>
  <c r="S9" i="5"/>
  <c r="S20" i="10"/>
  <c r="R20" i="10"/>
  <c r="Q20" i="10"/>
  <c r="B8" i="5" l="1"/>
  <c r="D63" i="11" s="1"/>
  <c r="J63" i="11"/>
  <c r="F9" i="5"/>
  <c r="H64" i="11" s="1"/>
  <c r="I9" i="5"/>
  <c r="K64" i="11" s="1"/>
  <c r="H16" i="2"/>
  <c r="I16" i="2" s="1"/>
  <c r="W9" i="5"/>
  <c r="AA9" i="5" s="1"/>
  <c r="AF9" i="5" s="1"/>
  <c r="B16" i="7"/>
  <c r="H16" i="7" s="1"/>
  <c r="AG9" i="5"/>
  <c r="AE9" i="5"/>
  <c r="AI9" i="5"/>
  <c r="AM9" i="5" s="1"/>
  <c r="AR9" i="5" s="1"/>
  <c r="B16" i="8"/>
  <c r="I15" i="8"/>
  <c r="AT9" i="5" s="1"/>
  <c r="AN9" i="5"/>
  <c r="I16" i="9"/>
  <c r="BF10" i="5" s="1"/>
  <c r="AZ10" i="5"/>
  <c r="J16" i="9"/>
  <c r="S21" i="10"/>
  <c r="R21" i="10"/>
  <c r="Q21" i="10"/>
  <c r="T21" i="10"/>
  <c r="G9" i="5" l="1"/>
  <c r="I64" i="11" s="1"/>
  <c r="J16" i="2"/>
  <c r="AS9" i="5"/>
  <c r="AQ9" i="5"/>
  <c r="H16" i="8"/>
  <c r="B17" i="9"/>
  <c r="AU10" i="5"/>
  <c r="AY10" i="5" s="1"/>
  <c r="BD10" i="5" s="1"/>
  <c r="BC10" i="5"/>
  <c r="BE10" i="5"/>
  <c r="P10" i="5"/>
  <c r="V10" i="5"/>
  <c r="T22" i="10"/>
  <c r="S22" i="10"/>
  <c r="R22" i="10"/>
  <c r="Q22" i="10"/>
  <c r="H9" i="5" l="1"/>
  <c r="I10" i="5"/>
  <c r="K65" i="11" s="1"/>
  <c r="I16" i="7"/>
  <c r="AH10" i="5" s="1"/>
  <c r="AB10" i="5"/>
  <c r="J16" i="7"/>
  <c r="I16" i="8"/>
  <c r="AT10" i="5" s="1"/>
  <c r="AN10" i="5"/>
  <c r="J16" i="8"/>
  <c r="H17" i="9"/>
  <c r="J17" i="9" s="1"/>
  <c r="U10" i="5"/>
  <c r="S10" i="5"/>
  <c r="K10" i="5"/>
  <c r="O10" i="5" s="1"/>
  <c r="T10" i="5" s="1"/>
  <c r="B17" i="2"/>
  <c r="Q23" i="10"/>
  <c r="R23" i="10"/>
  <c r="T23" i="10"/>
  <c r="S23" i="10"/>
  <c r="B9" i="5" l="1"/>
  <c r="D64" i="11" s="1"/>
  <c r="J64" i="11"/>
  <c r="F10" i="5"/>
  <c r="H65" i="11" s="1"/>
  <c r="H17" i="2"/>
  <c r="I17" i="2" s="1"/>
  <c r="B17" i="7"/>
  <c r="W10" i="5"/>
  <c r="AA10" i="5" s="1"/>
  <c r="AF10" i="5" s="1"/>
  <c r="AG10" i="5"/>
  <c r="AE10" i="5"/>
  <c r="B17" i="8"/>
  <c r="AI10" i="5"/>
  <c r="AM10" i="5" s="1"/>
  <c r="AR10" i="5" s="1"/>
  <c r="AQ10" i="5"/>
  <c r="AS10" i="5"/>
  <c r="B18" i="9"/>
  <c r="AU11" i="5"/>
  <c r="AY11" i="5" s="1"/>
  <c r="BD11" i="5" s="1"/>
  <c r="I17" i="9"/>
  <c r="BF11" i="5" s="1"/>
  <c r="AZ11" i="5"/>
  <c r="T24" i="10"/>
  <c r="S24" i="10"/>
  <c r="R24" i="10"/>
  <c r="Q24" i="10"/>
  <c r="G10" i="5" l="1"/>
  <c r="I65" i="11" s="1"/>
  <c r="H10" i="5"/>
  <c r="J65" i="11" s="1"/>
  <c r="J17" i="2"/>
  <c r="H17" i="7"/>
  <c r="H17" i="8"/>
  <c r="J17" i="8" s="1"/>
  <c r="BE11" i="5"/>
  <c r="BC11" i="5"/>
  <c r="H18" i="9"/>
  <c r="J18" i="9" s="1"/>
  <c r="V11" i="5"/>
  <c r="P11" i="5"/>
  <c r="T25" i="10"/>
  <c r="S25" i="10"/>
  <c r="R25" i="10"/>
  <c r="Q25" i="10"/>
  <c r="B10" i="5" l="1"/>
  <c r="D65" i="11" s="1"/>
  <c r="I11" i="5"/>
  <c r="K66" i="11" s="1"/>
  <c r="I17" i="7"/>
  <c r="AH11" i="5" s="1"/>
  <c r="AB11" i="5"/>
  <c r="J17" i="7"/>
  <c r="B18" i="8"/>
  <c r="AI11" i="5"/>
  <c r="AM11" i="5" s="1"/>
  <c r="AR11" i="5" s="1"/>
  <c r="I17" i="8"/>
  <c r="AT11" i="5" s="1"/>
  <c r="AN11" i="5"/>
  <c r="B19" i="9"/>
  <c r="AU12" i="5"/>
  <c r="AY12" i="5" s="1"/>
  <c r="BD12" i="5" s="1"/>
  <c r="I18" i="9"/>
  <c r="BF12" i="5" s="1"/>
  <c r="AZ12" i="5"/>
  <c r="U11" i="5"/>
  <c r="S11" i="5"/>
  <c r="K11" i="5"/>
  <c r="O11" i="5" s="1"/>
  <c r="T11" i="5" s="1"/>
  <c r="B18" i="2"/>
  <c r="R26" i="10"/>
  <c r="Q26" i="10"/>
  <c r="S26" i="10"/>
  <c r="T26" i="10"/>
  <c r="F11" i="5" l="1"/>
  <c r="H66" i="11" s="1"/>
  <c r="H18" i="2"/>
  <c r="I18" i="2" s="1"/>
  <c r="B18" i="7"/>
  <c r="W11" i="5"/>
  <c r="AA11" i="5" s="1"/>
  <c r="AF11" i="5" s="1"/>
  <c r="AE11" i="5"/>
  <c r="AG11" i="5"/>
  <c r="AQ11" i="5"/>
  <c r="AS11" i="5"/>
  <c r="H18" i="8"/>
  <c r="J18" i="8" s="1"/>
  <c r="BC12" i="5"/>
  <c r="BE12" i="5"/>
  <c r="H19" i="9"/>
  <c r="J19" i="9" s="1"/>
  <c r="I12" i="5" l="1"/>
  <c r="K67" i="11" s="1"/>
  <c r="G11" i="5"/>
  <c r="I66" i="11" s="1"/>
  <c r="H11" i="5"/>
  <c r="J66" i="11" s="1"/>
  <c r="J18" i="2"/>
  <c r="B19" i="2" s="1"/>
  <c r="H18" i="7"/>
  <c r="J18" i="7" s="1"/>
  <c r="B19" i="8"/>
  <c r="AI12" i="5"/>
  <c r="AM12" i="5" s="1"/>
  <c r="AR12" i="5" s="1"/>
  <c r="I18" i="8"/>
  <c r="AT12" i="5" s="1"/>
  <c r="AN12" i="5"/>
  <c r="B20" i="9"/>
  <c r="AU13" i="5"/>
  <c r="AY13" i="5" s="1"/>
  <c r="BD13" i="5" s="1"/>
  <c r="I19" i="9"/>
  <c r="BF13" i="5" s="1"/>
  <c r="AZ13" i="5"/>
  <c r="P12" i="5"/>
  <c r="V12" i="5"/>
  <c r="B11" i="5" l="1"/>
  <c r="D66" i="11" s="1"/>
  <c r="K12" i="5"/>
  <c r="O12" i="5" s="1"/>
  <c r="T12" i="5" s="1"/>
  <c r="H19" i="2"/>
  <c r="I19" i="2" s="1"/>
  <c r="B19" i="7"/>
  <c r="W12" i="5"/>
  <c r="AA12" i="5" s="1"/>
  <c r="AF12" i="5" s="1"/>
  <c r="I18" i="7"/>
  <c r="AH12" i="5" s="1"/>
  <c r="AB12" i="5"/>
  <c r="AS12" i="5"/>
  <c r="AQ12" i="5"/>
  <c r="H19" i="8"/>
  <c r="BC13" i="5"/>
  <c r="BE13" i="5"/>
  <c r="H20" i="9"/>
  <c r="J20" i="9" s="1"/>
  <c r="AU14" i="5" s="1"/>
  <c r="AY14" i="5" s="1"/>
  <c r="BD14" i="5" s="1"/>
  <c r="U12" i="5"/>
  <c r="S12" i="5"/>
  <c r="F12" i="5" l="1"/>
  <c r="H67" i="11" s="1"/>
  <c r="H12" i="5"/>
  <c r="J67" i="11" s="1"/>
  <c r="I13" i="5"/>
  <c r="K68" i="11" s="1"/>
  <c r="J19" i="2"/>
  <c r="K13" i="5" s="1"/>
  <c r="O13" i="5" s="1"/>
  <c r="T13" i="5" s="1"/>
  <c r="AG12" i="5"/>
  <c r="AE12" i="5"/>
  <c r="H19" i="7"/>
  <c r="I19" i="8"/>
  <c r="AT13" i="5" s="1"/>
  <c r="AN13" i="5"/>
  <c r="J19" i="8"/>
  <c r="I20" i="9"/>
  <c r="BF14" i="5" s="1"/>
  <c r="AZ14" i="5"/>
  <c r="P13" i="5"/>
  <c r="V13" i="5"/>
  <c r="G12" i="5" l="1"/>
  <c r="B20" i="2"/>
  <c r="H20" i="2" s="1"/>
  <c r="I20" i="2" s="1"/>
  <c r="I19" i="7"/>
  <c r="AH13" i="5" s="1"/>
  <c r="AB13" i="5"/>
  <c r="J19" i="7"/>
  <c r="B20" i="8"/>
  <c r="AI13" i="5"/>
  <c r="AM13" i="5" s="1"/>
  <c r="AR13" i="5" s="1"/>
  <c r="AS13" i="5"/>
  <c r="AQ13" i="5"/>
  <c r="BE14" i="5"/>
  <c r="BC14" i="5"/>
  <c r="U13" i="5"/>
  <c r="S13" i="5"/>
  <c r="Q31" i="10"/>
  <c r="T31" i="10"/>
  <c r="S31" i="10"/>
  <c r="R31" i="10"/>
  <c r="B12" i="5" l="1"/>
  <c r="D67" i="11" s="1"/>
  <c r="I67" i="11"/>
  <c r="I14" i="5"/>
  <c r="K69" i="11" s="1"/>
  <c r="F13" i="5"/>
  <c r="H68" i="11" s="1"/>
  <c r="H13" i="5"/>
  <c r="J68" i="11" s="1"/>
  <c r="J20" i="2"/>
  <c r="K14" i="5" s="1"/>
  <c r="O14" i="5" s="1"/>
  <c r="T14" i="5" s="1"/>
  <c r="B20" i="7"/>
  <c r="W13" i="5"/>
  <c r="AA13" i="5" s="1"/>
  <c r="AF13" i="5" s="1"/>
  <c r="AG13" i="5"/>
  <c r="AE13" i="5"/>
  <c r="H20" i="8"/>
  <c r="V14" i="5"/>
  <c r="P14" i="5"/>
  <c r="S32" i="10"/>
  <c r="R32" i="10"/>
  <c r="Q32" i="10"/>
  <c r="T32" i="10"/>
  <c r="G13" i="5" l="1"/>
  <c r="H20" i="7"/>
  <c r="J20" i="7" s="1"/>
  <c r="W14" i="5" s="1"/>
  <c r="AA14" i="5" s="1"/>
  <c r="AF14" i="5" s="1"/>
  <c r="I20" i="8"/>
  <c r="AT14" i="5" s="1"/>
  <c r="AN14" i="5"/>
  <c r="J20" i="8"/>
  <c r="AI14" i="5" s="1"/>
  <c r="AM14" i="5" s="1"/>
  <c r="AR14" i="5" s="1"/>
  <c r="U14" i="5"/>
  <c r="S14" i="5"/>
  <c r="T33" i="10"/>
  <c r="S33" i="10"/>
  <c r="R33" i="10"/>
  <c r="Q33" i="10"/>
  <c r="B13" i="5" l="1"/>
  <c r="D68" i="11" s="1"/>
  <c r="I68" i="11"/>
  <c r="F14" i="5"/>
  <c r="H69" i="11" s="1"/>
  <c r="I20" i="7"/>
  <c r="AH14" i="5" s="1"/>
  <c r="AB14" i="5"/>
  <c r="AS14" i="5"/>
  <c r="AQ14" i="5"/>
  <c r="Q34" i="10"/>
  <c r="R34" i="10"/>
  <c r="T34" i="10"/>
  <c r="S34" i="10"/>
  <c r="H14" i="5" l="1"/>
  <c r="J69" i="11" s="1"/>
  <c r="AE14" i="5"/>
  <c r="AG14" i="5"/>
  <c r="T35" i="10"/>
  <c r="S35" i="10"/>
  <c r="R35" i="10"/>
  <c r="Q35" i="10"/>
  <c r="G14" i="5" l="1"/>
  <c r="T36" i="10"/>
  <c r="S36" i="10"/>
  <c r="R36" i="10"/>
  <c r="Q36" i="10"/>
  <c r="B14" i="5" l="1"/>
  <c r="D69" i="11" s="1"/>
  <c r="I69" i="11"/>
  <c r="R37" i="10"/>
  <c r="Q37" i="10"/>
  <c r="T37" i="10"/>
  <c r="S37" i="10"/>
  <c r="B16" i="5" l="1"/>
  <c r="D71" i="11" s="1"/>
  <c r="T38" i="10"/>
  <c r="S38" i="10"/>
  <c r="R38" i="10"/>
  <c r="Q38" i="10"/>
</calcChain>
</file>

<file path=xl/sharedStrings.xml><?xml version="1.0" encoding="utf-8"?>
<sst xmlns="http://schemas.openxmlformats.org/spreadsheetml/2006/main" count="719" uniqueCount="276">
  <si>
    <t>Make</t>
  </si>
  <si>
    <t>Buy</t>
  </si>
  <si>
    <t>Equipment 1</t>
  </si>
  <si>
    <t>Equipment 2</t>
  </si>
  <si>
    <t>Supplier 1</t>
  </si>
  <si>
    <t>Supplier 2</t>
  </si>
  <si>
    <t>Supplier 3</t>
  </si>
  <si>
    <t>Product A</t>
  </si>
  <si>
    <t>Product B</t>
  </si>
  <si>
    <t>Product C</t>
  </si>
  <si>
    <t>Product D</t>
  </si>
  <si>
    <t>Var Cost A</t>
  </si>
  <si>
    <t>Var Cost B</t>
  </si>
  <si>
    <t>Var Cost C</t>
  </si>
  <si>
    <t>Supplier 4</t>
  </si>
  <si>
    <t>Supplier 5</t>
  </si>
  <si>
    <t>Supplier 6</t>
  </si>
  <si>
    <t>Supplier 7</t>
  </si>
  <si>
    <t>Supplier 8</t>
  </si>
  <si>
    <t>Supplier 9</t>
  </si>
  <si>
    <t>Supplier 10</t>
  </si>
  <si>
    <t>Equipment 3</t>
  </si>
  <si>
    <t>Equipment 4</t>
  </si>
  <si>
    <t>Quality</t>
  </si>
  <si>
    <t>Very High</t>
  </si>
  <si>
    <t>Timeliness</t>
  </si>
  <si>
    <t>Period 2</t>
  </si>
  <si>
    <t>Period 1</t>
  </si>
  <si>
    <t>Period 3</t>
  </si>
  <si>
    <t>Period 4</t>
  </si>
  <si>
    <t>Period 5</t>
  </si>
  <si>
    <t>Period 6</t>
  </si>
  <si>
    <t>Period 7</t>
  </si>
  <si>
    <t>Period 8</t>
  </si>
  <si>
    <t>Period 9</t>
  </si>
  <si>
    <t>Period 10</t>
  </si>
  <si>
    <t>Period 11</t>
  </si>
  <si>
    <t>Period 12</t>
  </si>
  <si>
    <t>Low</t>
  </si>
  <si>
    <t>Medium</t>
  </si>
  <si>
    <t>Very Low</t>
  </si>
  <si>
    <t>High</t>
  </si>
  <si>
    <t>Innovativeness</t>
  </si>
  <si>
    <t>ICC</t>
  </si>
  <si>
    <t>Upfront Setup Costs</t>
  </si>
  <si>
    <t>Var Cost D</t>
  </si>
  <si>
    <t>Beginning Inventory</t>
  </si>
  <si>
    <t>Demand</t>
  </si>
  <si>
    <t>Fulfilled Demand</t>
  </si>
  <si>
    <t>Demand Modifier</t>
  </si>
  <si>
    <t>Inventory Modifier</t>
  </si>
  <si>
    <t>Inventory Received Modifier</t>
  </si>
  <si>
    <t>Ending Inventory</t>
  </si>
  <si>
    <t>Inventory Sheet</t>
  </si>
  <si>
    <t>Inventory Scheduled to Arrrive</t>
  </si>
  <si>
    <t>Orders Placed (Arrives T+2)</t>
  </si>
  <si>
    <t>Decision</t>
  </si>
  <si>
    <t>Event</t>
  </si>
  <si>
    <t>Calculated Automatically</t>
  </si>
  <si>
    <t>Unfulfilled Demand</t>
  </si>
  <si>
    <t>Suppliers Selected</t>
  </si>
  <si>
    <t>Period</t>
  </si>
  <si>
    <t>Total</t>
  </si>
  <si>
    <t xml:space="preserve">Period </t>
  </si>
  <si>
    <t>Sales (units)</t>
  </si>
  <si>
    <t>Price (cost)</t>
  </si>
  <si>
    <t>Price(sale)</t>
  </si>
  <si>
    <t>Revenue</t>
  </si>
  <si>
    <t>Fill in if an event occurs with a supplier for this product</t>
  </si>
  <si>
    <t>Inventory Expenses</t>
  </si>
  <si>
    <t>Units Purchased</t>
  </si>
  <si>
    <t>Purchasing Expenditures</t>
  </si>
  <si>
    <t>Manufacturing Cost</t>
  </si>
  <si>
    <t>Manufacturing Expenses (COGS Labor only)</t>
  </si>
  <si>
    <t>Adjustments</t>
  </si>
  <si>
    <t>Period Adjustments</t>
  </si>
  <si>
    <t>Net</t>
  </si>
  <si>
    <t>Period Fixed Costs</t>
  </si>
  <si>
    <t>ICC (Per Period)</t>
  </si>
  <si>
    <t>Unfulfilled Demand Penalty</t>
  </si>
  <si>
    <t xml:space="preserve"> </t>
  </si>
  <si>
    <t>Variable Labor Costs</t>
  </si>
  <si>
    <t>Build Forecasting Models</t>
  </si>
  <si>
    <t>Select Suppliers</t>
  </si>
  <si>
    <t>Update Supplier Relationships</t>
  </si>
  <si>
    <t>Update Forecasting Models with New Data</t>
  </si>
  <si>
    <t>Record Actual Data and Supplier Events</t>
  </si>
  <si>
    <t>Order Inventory</t>
  </si>
  <si>
    <t>Active Suppliers</t>
  </si>
  <si>
    <t>Forecast</t>
  </si>
  <si>
    <t>Actual Demand</t>
  </si>
  <si>
    <t>Code</t>
  </si>
  <si>
    <t>Event Information</t>
  </si>
  <si>
    <t>Provided by Instructor</t>
  </si>
  <si>
    <t>Decisions Required</t>
  </si>
  <si>
    <t>Supplier Choices</t>
  </si>
  <si>
    <t>Event Description</t>
  </si>
  <si>
    <t>Event Severity</t>
  </si>
  <si>
    <t>Supplier Options</t>
  </si>
  <si>
    <t>Automatically Updates from Decision Sheet</t>
  </si>
  <si>
    <t>Total:</t>
  </si>
  <si>
    <t>Supplier Setup Costs (only counted once)</t>
  </si>
  <si>
    <t>Sell Price</t>
  </si>
  <si>
    <t>Material Costs</t>
  </si>
  <si>
    <t>Event Modifier</t>
  </si>
  <si>
    <t>Detailed Finances</t>
  </si>
  <si>
    <t>Color Key</t>
  </si>
  <si>
    <t>Event Type</t>
  </si>
  <si>
    <t>Event Effects</t>
  </si>
  <si>
    <t>Condition</t>
  </si>
  <si>
    <t>Event Lookup</t>
  </si>
  <si>
    <t>Generated by Forecasting Method</t>
  </si>
  <si>
    <t>Weekly Total</t>
  </si>
  <si>
    <t>Supplier Totals</t>
  </si>
  <si>
    <t xml:space="preserve">Used for calculating setup and period fixed costs for selected suppliers. </t>
  </si>
  <si>
    <t>General Information</t>
  </si>
  <si>
    <t/>
  </si>
  <si>
    <t>Supplier Fixed Costs</t>
  </si>
  <si>
    <t>Supplier Period Costs</t>
  </si>
  <si>
    <t>Positive Event List</t>
  </si>
  <si>
    <t>Effect</t>
  </si>
  <si>
    <t>Minor</t>
  </si>
  <si>
    <t>Major</t>
  </si>
  <si>
    <t>You received a high quality reward for your organization.</t>
  </si>
  <si>
    <t>Critical</t>
  </si>
  <si>
    <t>Your product was selected by the US government for military use.</t>
  </si>
  <si>
    <t>There was some disruption due to storms, but your company was able to manage it effectively.</t>
  </si>
  <si>
    <t>Natural disaster hit the region, but your supplier was largely unaffected. Other competitors however are unable to meet their demand, and a large number of companies have placed orders to your company.</t>
  </si>
  <si>
    <t xml:space="preserve">Product arrived in your facility on time! Great news. </t>
  </si>
  <si>
    <t>No Effect</t>
  </si>
  <si>
    <t>Effective inventory management has led to a reduction of $10,000 of expenses in your warehouse.</t>
  </si>
  <si>
    <t xml:space="preserve">Your product received an innovativeness award. </t>
  </si>
  <si>
    <t>Your supplier's innovation has changed the way they manufacture their products making their products much cheaper.</t>
  </si>
  <si>
    <t>Negative Event List</t>
  </si>
  <si>
    <t xml:space="preserve">Quality defects caused manufacturing delays this period requiring overtime costs of $3,000. </t>
  </si>
  <si>
    <t xml:space="preserve">A review of your inventories found bad inventory. </t>
  </si>
  <si>
    <t>Product problems were found in production and will need to be reworked.</t>
  </si>
  <si>
    <t xml:space="preserve">The supplier had a disruption with their own supply network and can no longer provide all product types. </t>
  </si>
  <si>
    <t>There was a disruption in the delivery of product from this supplier and no product arrived.</t>
  </si>
  <si>
    <t>This supplier has increased all of their prices by $1 for every product.</t>
  </si>
  <si>
    <t xml:space="preserve">This supplier was hit by a natural disaster and is no longer in existence. End the relationship with this supplier. </t>
  </si>
  <si>
    <t xml:space="preserve">End the relationship with this supplier </t>
  </si>
  <si>
    <t xml:space="preserve">Product arrived in your facility late, leading to overtime production. </t>
  </si>
  <si>
    <t>Product arrived in your facility very early, forcing your company to make arrangements for additional warehousing space.</t>
  </si>
  <si>
    <t xml:space="preserve">The shipment is late, but you are able to expedite the shipment at a cost of $10,000. </t>
  </si>
  <si>
    <t xml:space="preserve">The supplier failed to deliver the entire period's demand, disrupting your future orders for customers, and causing a large social media brigade. </t>
  </si>
  <si>
    <t>Your company is seen as old-fashioned.</t>
  </si>
  <si>
    <t xml:space="preserve">Your product is outdated and it's taking your supplier a long time to finish the next version. </t>
  </si>
  <si>
    <t xml:space="preserve">Changing market demand has led to a shift in demand to new innovative products. Your supplier was not able to be as innovative. </t>
  </si>
  <si>
    <t xml:space="preserve">A new innovative change to Products A an D was released in the market, but your supplier cannot keep up with the change. </t>
  </si>
  <si>
    <t>Instructions</t>
  </si>
  <si>
    <t>+ 10% Demand for next three periods</t>
  </si>
  <si>
    <t>Receive +20% demand for every subsequent period starting two periods out</t>
  </si>
  <si>
    <t>Gain 10% increased demand from customer appreciation for 1 period</t>
  </si>
  <si>
    <t>Incur $3,000 loss</t>
  </si>
  <si>
    <t>Receive -100% stock this period from this supplier</t>
  </si>
  <si>
    <t>Incur $10,000 additional costs</t>
  </si>
  <si>
    <t xml:space="preserve">Receive -100% inventory received for this period, and -50% Demand for 2 following weeks </t>
  </si>
  <si>
    <t>Receive -50% demand for the next period</t>
  </si>
  <si>
    <t>Do nothing</t>
  </si>
  <si>
    <t>Add 300 to all remaining periods on the Supplier management sheet for the impacted supplier</t>
  </si>
  <si>
    <t xml:space="preserve">Poor manufacturing of your product has led to product failure in field applications which have led to 1 death and several injuries. You have been forced to recall the product. </t>
  </si>
  <si>
    <t>Incur a $100,000 loss from the recall efforts and litigation costs.</t>
  </si>
  <si>
    <t>You are no longer able to select this supplier for future periods</t>
  </si>
  <si>
    <t>Incur $3,000 additional costs for the period for the extra overtime</t>
  </si>
  <si>
    <t>Incur $5,000 additional costs for the period</t>
  </si>
  <si>
    <t>+ 10% inventory received for the period</t>
  </si>
  <si>
    <t>High quality product yielded more usable components than expected, increase inventory received for the period by +10%.</t>
  </si>
  <si>
    <t>You have established a vendor-managed inventory system with this supplier.</t>
  </si>
  <si>
    <t>Your supplier used a novel phone app to simplify the way you communicate with your supplier.</t>
  </si>
  <si>
    <t xml:space="preserve">Your have worked closely with your supplier on a major innovation which has increased the demand for your product.  </t>
  </si>
  <si>
    <t xml:space="preserve">There was some disruption due to a port closure, but your supplier was able to reroute the supply. Your customer granted you a one time reward for responsiveness. </t>
  </si>
  <si>
    <t xml:space="preserve">The timely nature of the supplier's deliveries has allowed you to decrease inventory processing costs significantly. </t>
  </si>
  <si>
    <t>Product A Suppliers</t>
  </si>
  <si>
    <t>Product B Suppliers</t>
  </si>
  <si>
    <t>Product C Suppliers</t>
  </si>
  <si>
    <t>Product D Suppliers</t>
  </si>
  <si>
    <t>Place initial inventory orders for Products A-D</t>
  </si>
  <si>
    <t>Place inventory orders for Products A-D</t>
  </si>
  <si>
    <t>Product Prices</t>
  </si>
  <si>
    <t>Products Impacted</t>
  </si>
  <si>
    <t>Every product supplied by a supplier with quality ≥ High</t>
  </si>
  <si>
    <t xml:space="preserve">Add 10 to the following 3 periods in column G on each product inventory sheet which was impacted </t>
  </si>
  <si>
    <t>Add 10 to the current period in column E on each product inventory sheet which was impacted</t>
  </si>
  <si>
    <t>Receive $10,000 as a period adjustment for each applicable product</t>
  </si>
  <si>
    <t>Every product supplied by a supplier with quality ≥ Very High</t>
  </si>
  <si>
    <t>Add 10,000 to the current period in column E on the Performance Sheet for each product impacted</t>
  </si>
  <si>
    <t xml:space="preserve">Add 20 to all periods starting 2 periods out in column G on each product inventory sheet which was impacted </t>
  </si>
  <si>
    <t>Gain $3,000 from customers as a period adjustment for each applicable product</t>
  </si>
  <si>
    <t>Add 3,000 to the current period in column E on the Performance Sheet for each product impacted</t>
  </si>
  <si>
    <t>Increase the sales price by $2 for all remaining periods for each applicable product</t>
  </si>
  <si>
    <t>Add $2 for all remaining periods to Column F on the Product Pricing Sheet for each impacted product</t>
  </si>
  <si>
    <t xml:space="preserve">Add 50 to 3 periods starting 2 periods out in column G on each product inventory sheet which was impacted </t>
  </si>
  <si>
    <t>Every product supplied by a supplier with timeliness ≥ High</t>
  </si>
  <si>
    <t>Inventory carrying costs are reduced by 5% for each applicable product</t>
  </si>
  <si>
    <t>Remove 5% for all remaining periods from Column G in Product Pricing Sheet for each impacted product</t>
  </si>
  <si>
    <t>Receive a one time $10,000 period adjustment for each applicable product</t>
  </si>
  <si>
    <t>Every product supplied by a supplier with timeliness ≥ Very High</t>
  </si>
  <si>
    <t>Change ICC to 0% for each applicable product</t>
  </si>
  <si>
    <t>Change value to 0%  for all remaining periods from Column G in Product Pricing Sheet for each impacted product</t>
  </si>
  <si>
    <t>Every product supplied by a supplier with innovativeness ≥ High</t>
  </si>
  <si>
    <t>Receive +10% demand for the next 6 periods  for each applicable product</t>
  </si>
  <si>
    <t xml:space="preserve">Add 10 to the following 6 periods in column G on each product inventory sheet which was impacted </t>
  </si>
  <si>
    <t>Increase the demand by 100% starting 2 weeks from this period for 3 periods for each applicable product</t>
  </si>
  <si>
    <t>Every product supplied by a supplier with innovativeness ≥ Very High</t>
  </si>
  <si>
    <t xml:space="preserve">Add 100 to 3 periods starting 2 periods out in column G on each product inventory sheet which was impacted </t>
  </si>
  <si>
    <t>Variable costs decrease by $1 for the rest of the game for each applicable product</t>
  </si>
  <si>
    <t>Add -1 for all remaining periods in Column D on the Product Pricing Sheet for each impacted product</t>
  </si>
  <si>
    <t>Every product supplied by a supplier with quality ≤ Low</t>
  </si>
  <si>
    <t>Add -3,000 to the current period in column E on the Performance Sheet for each product impacted</t>
  </si>
  <si>
    <t>Lose 10% inventory and incur $5,000 rework for each applicable product</t>
  </si>
  <si>
    <t>Every product supplied by a supplier with quality ≤ Very Low</t>
  </si>
  <si>
    <t xml:space="preserve">Add -10 to the current period in column E on each product inventory sheet which was impacted and add -5,000 to the current period in column E on the Performance Sheet for each product impacted. </t>
  </si>
  <si>
    <t>Add -100,000 to the current period in column E on the Performance Sheet for each product impacted</t>
  </si>
  <si>
    <t xml:space="preserve">This supplier can no longer provide products A or B for three periods </t>
  </si>
  <si>
    <t>You are no longer able to select this supplier for the next three periods for products A and B</t>
  </si>
  <si>
    <t>Add -100 to the current period in column E on each product inventory sheet which was impacted</t>
  </si>
  <si>
    <t>Increase the manufacturing cost by $1 for each applicable product</t>
  </si>
  <si>
    <t>Add 1 for all remaining periods in Column D on the Product Pricing Sheet for each impacted product</t>
  </si>
  <si>
    <t>Add -5,000 to the current period in column E on the Performance Sheet for each product impacted</t>
  </si>
  <si>
    <t>Add -10,000 to the current period in column E on the Performance Sheet for each product impacted</t>
  </si>
  <si>
    <t xml:space="preserve">Add -100 to the current period in column E on each product inventory sheet which was impacted and add -50 to the next 2 periods in column E on each product inventory sheet which was impacted </t>
  </si>
  <si>
    <t xml:space="preserve">Add -10 to the next 3 periods in column G on each product inventory sheet which was impacted </t>
  </si>
  <si>
    <t xml:space="preserve">Add -50 to the next period in column G on each product inventory sheet which was impacted </t>
  </si>
  <si>
    <t xml:space="preserve">Add -30 to the next 6 periods in column G on each product inventory sheet which was impacted </t>
  </si>
  <si>
    <t xml:space="preserve">This supplier can no longer supply product A or product D </t>
  </si>
  <si>
    <t>You are no longer able to select this supplier for products A and B</t>
  </si>
  <si>
    <t>Active Suppliers*</t>
  </si>
  <si>
    <t>Decided Each Period (on Decision Sheet)</t>
  </si>
  <si>
    <t>Decided Each Period (imported from Decision Sheet)</t>
  </si>
  <si>
    <t>Subsequent Periods</t>
  </si>
  <si>
    <t>First Period</t>
  </si>
  <si>
    <t>*Leave active supplier selection blank if no order is placed in any given period for a specific part.</t>
  </si>
  <si>
    <t>Period -1</t>
  </si>
  <si>
    <t>Period 0</t>
  </si>
  <si>
    <t>Date</t>
  </si>
  <si>
    <t>Period -23</t>
  </si>
  <si>
    <t>Period -22</t>
  </si>
  <si>
    <t>Period -21</t>
  </si>
  <si>
    <t>Period -20</t>
  </si>
  <si>
    <t>Period -19</t>
  </si>
  <si>
    <t>Period -18</t>
  </si>
  <si>
    <t>Period -17</t>
  </si>
  <si>
    <t>Period -16</t>
  </si>
  <si>
    <t>Period -15</t>
  </si>
  <si>
    <t>Period -14</t>
  </si>
  <si>
    <t>Period -13</t>
  </si>
  <si>
    <t>Period -12</t>
  </si>
  <si>
    <t>Period -11</t>
  </si>
  <si>
    <t>Period -10</t>
  </si>
  <si>
    <t>Period -9</t>
  </si>
  <si>
    <t>Period -8</t>
  </si>
  <si>
    <t>Period -7</t>
  </si>
  <si>
    <t>Period -6</t>
  </si>
  <si>
    <t>Period -5</t>
  </si>
  <si>
    <t>Period -4</t>
  </si>
  <si>
    <t>Period -3</t>
  </si>
  <si>
    <t>Period -2</t>
  </si>
  <si>
    <t>Disruption Risk Management</t>
  </si>
  <si>
    <t>Your product was reviewed by a famous YouTuber and found to have very high quality.</t>
  </si>
  <si>
    <t>Every product supplied by a supplier with disruption risk management ≥ High</t>
  </si>
  <si>
    <t xml:space="preserve">Add 10 to the next period in column G on each product inventory sheet which was impacted </t>
  </si>
  <si>
    <t xml:space="preserve">The oil market crashed, increasing the cost of manufacturing for most suppliers. Fortunately, your supplier hedges their risk  using options contracts and so will be able to continue to provide product at the same cost, despite increases in the market price. </t>
  </si>
  <si>
    <t>Every product supplied by a supplier with disruption risk management ≥ Very High</t>
  </si>
  <si>
    <t>Gain +50% demand for 3 periods starting in period T + 2 for each applicable product</t>
  </si>
  <si>
    <t>Receive permanent decrease in period fixed costs of $300 for each applicable product</t>
  </si>
  <si>
    <t>20% of your held inventory must be discarded for the current period</t>
  </si>
  <si>
    <t>Add -20% to the current period in column E on each product inventory sheet which was impacted</t>
  </si>
  <si>
    <t>Every product supplied by a supplier with disruption risk management ≤ Low</t>
  </si>
  <si>
    <t>Every product supplied by a supplier with disruption risk management ≤ Very Low</t>
  </si>
  <si>
    <t>Every product supplied by a supplier with timeliness ≤ Low</t>
  </si>
  <si>
    <t>Every product supplied by a supplier with timeliness ≤ Very Low</t>
  </si>
  <si>
    <t>Receive -10% demand for the next 3 periods</t>
  </si>
  <si>
    <t>Every product supplied by a supplier with innovativeness ≤ Low</t>
  </si>
  <si>
    <t>Receive -30% demand for 6 periods for each applicable product</t>
  </si>
  <si>
    <t>Every product supplied by a supplier with innovativeness ≤ Very 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</si>
</sst>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 numFmtId="167" formatCode="mmmm"/>
    <numFmt numFmtId="168" formatCode="mmmm\,\ yyyy"/>
  </numFmts>
  <fonts count="9" x14ac:knownFonts="1">
    <font>
      <sz val="11"/>
      <color theme="1"/>
      <name val="Calibri"/>
      <family val="2"/>
      <scheme val="minor"/>
    </font>
    <font>
      <sz val="11"/>
      <color theme="1"/>
      <name val="Calibri"/>
      <family val="2"/>
      <scheme val="minor"/>
    </font>
    <font>
      <sz val="11"/>
      <color rgb="FF9C6500"/>
      <name val="Calibri"/>
      <family val="2"/>
      <scheme val="minor"/>
    </font>
    <font>
      <sz val="11"/>
      <name val="Calibri"/>
      <family val="2"/>
      <scheme val="minor"/>
    </font>
    <font>
      <b/>
      <sz val="11"/>
      <color theme="1"/>
      <name val="Calibri"/>
      <family val="2"/>
      <scheme val="minor"/>
    </font>
    <font>
      <sz val="11"/>
      <color rgb="FF006100"/>
      <name val="Calibri"/>
      <family val="2"/>
      <scheme val="minor"/>
    </font>
    <font>
      <b/>
      <sz val="11"/>
      <name val="Calibri"/>
      <family val="2"/>
      <scheme val="minor"/>
    </font>
    <font>
      <sz val="6"/>
      <color rgb="FF222222"/>
      <name val="Arial"/>
      <family val="2"/>
    </font>
    <font>
      <sz val="11"/>
      <color theme="0"/>
      <name val="Calibri"/>
      <family val="2"/>
      <scheme val="minor"/>
    </font>
  </fonts>
  <fills count="12">
    <fill>
      <patternFill patternType="none"/>
    </fill>
    <fill>
      <patternFill patternType="gray125"/>
    </fill>
    <fill>
      <patternFill patternType="solid">
        <fgColor rgb="FFFFEB9C"/>
      </patternFill>
    </fill>
    <fill>
      <patternFill patternType="solid">
        <fgColor theme="8" tint="0.79998168889431442"/>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rgb="FFC6EFCE"/>
      </patternFill>
    </fill>
    <fill>
      <patternFill patternType="solid">
        <fgColor theme="4" tint="0.79998168889431442"/>
        <bgColor indexed="64"/>
      </patternFill>
    </fill>
    <fill>
      <patternFill patternType="solid">
        <fgColor theme="2"/>
        <bgColor indexed="64"/>
      </patternFill>
    </fill>
    <fill>
      <patternFill patternType="solid">
        <fgColor theme="9" tint="0.59999389629810485"/>
        <bgColor indexed="64"/>
      </patternFill>
    </fill>
  </fills>
  <borders count="32">
    <border>
      <left/>
      <right/>
      <top/>
      <bottom/>
      <diagonal/>
    </border>
    <border>
      <left/>
      <right/>
      <top/>
      <bottom style="thin">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ck">
        <color indexed="64"/>
      </bottom>
      <diagonal/>
    </border>
    <border>
      <left/>
      <right/>
      <top style="medium">
        <color indexed="64"/>
      </top>
      <bottom style="thick">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s>
  <cellStyleXfs count="5">
    <xf numFmtId="0" fontId="0" fillId="0" borderId="0"/>
    <xf numFmtId="44" fontId="1" fillId="0" borderId="0" applyFont="0" applyFill="0" applyBorder="0" applyAlignment="0" applyProtection="0"/>
    <xf numFmtId="0" fontId="2" fillId="2" borderId="0" applyNumberFormat="0" applyBorder="0" applyAlignment="0" applyProtection="0"/>
    <xf numFmtId="9" fontId="1" fillId="0" borderId="0" applyFont="0" applyFill="0" applyBorder="0" applyAlignment="0" applyProtection="0"/>
    <xf numFmtId="0" fontId="5" fillId="8" borderId="0" applyNumberFormat="0" applyBorder="0" applyAlignment="0" applyProtection="0"/>
  </cellStyleXfs>
  <cellXfs count="234">
    <xf numFmtId="0" fontId="0" fillId="0" borderId="0" xfId="0"/>
    <xf numFmtId="6" fontId="0" fillId="0" borderId="0" xfId="0" applyNumberFormat="1"/>
    <xf numFmtId="44" fontId="0" fillId="0" borderId="0" xfId="1" applyFont="1"/>
    <xf numFmtId="164" fontId="0" fillId="0" borderId="0" xfId="1" applyNumberFormat="1" applyFont="1"/>
    <xf numFmtId="164" fontId="0" fillId="0" borderId="0" xfId="0" applyNumberFormat="1"/>
    <xf numFmtId="0" fontId="0" fillId="0" borderId="0" xfId="0" applyAlignment="1">
      <alignment horizontal="center"/>
    </xf>
    <xf numFmtId="0" fontId="2" fillId="2" borderId="0" xfId="2"/>
    <xf numFmtId="0" fontId="0" fillId="4" borderId="0" xfId="0" applyFill="1"/>
    <xf numFmtId="0" fontId="0" fillId="6" borderId="0" xfId="0" applyFill="1"/>
    <xf numFmtId="0" fontId="0" fillId="0" borderId="0" xfId="0" applyFill="1"/>
    <xf numFmtId="0" fontId="2" fillId="0" borderId="0" xfId="2" applyFill="1"/>
    <xf numFmtId="44" fontId="0" fillId="0" borderId="0" xfId="0" applyNumberFormat="1"/>
    <xf numFmtId="9" fontId="0" fillId="4" borderId="0" xfId="0" applyNumberFormat="1" applyFill="1"/>
    <xf numFmtId="0" fontId="0" fillId="0" borderId="0" xfId="0" applyNumberFormat="1" applyAlignment="1">
      <alignment horizontal="center" vertical="center"/>
    </xf>
    <xf numFmtId="164" fontId="0" fillId="0" borderId="0" xfId="0" applyNumberFormat="1" applyAlignment="1">
      <alignment wrapText="1"/>
    </xf>
    <xf numFmtId="0" fontId="0" fillId="0" borderId="0" xfId="0" applyAlignment="1">
      <alignment wrapText="1"/>
    </xf>
    <xf numFmtId="1" fontId="0" fillId="6" borderId="0" xfId="0" applyNumberFormat="1" applyFill="1"/>
    <xf numFmtId="38" fontId="0" fillId="0" borderId="0" xfId="0" applyNumberFormat="1"/>
    <xf numFmtId="0" fontId="0" fillId="0" borderId="0" xfId="0"/>
    <xf numFmtId="0" fontId="0" fillId="4" borderId="1" xfId="0" applyFill="1" applyBorder="1" applyAlignment="1">
      <alignment wrapText="1"/>
    </xf>
    <xf numFmtId="0" fontId="0" fillId="4" borderId="1" xfId="0" applyFill="1" applyBorder="1" applyAlignment="1">
      <alignment horizontal="center" wrapText="1"/>
    </xf>
    <xf numFmtId="17" fontId="0" fillId="0" borderId="0" xfId="0" applyNumberFormat="1"/>
    <xf numFmtId="0" fontId="0" fillId="0" borderId="0" xfId="0" applyProtection="1">
      <protection locked="0"/>
    </xf>
    <xf numFmtId="0" fontId="0" fillId="4" borderId="0" xfId="0" applyFill="1" applyProtection="1">
      <protection locked="0"/>
    </xf>
    <xf numFmtId="3" fontId="0" fillId="4" borderId="0" xfId="0" applyNumberFormat="1" applyFill="1" applyProtection="1">
      <protection locked="0"/>
    </xf>
    <xf numFmtId="3" fontId="0" fillId="0" borderId="0" xfId="0" applyNumberFormat="1" applyProtection="1">
      <protection locked="0"/>
    </xf>
    <xf numFmtId="1" fontId="0" fillId="4" borderId="0" xfId="0" applyNumberFormat="1" applyFill="1" applyProtection="1">
      <protection locked="0"/>
    </xf>
    <xf numFmtId="1" fontId="0" fillId="9" borderId="0" xfId="0" applyNumberFormat="1" applyFill="1" applyProtection="1">
      <protection locked="0"/>
    </xf>
    <xf numFmtId="3" fontId="3" fillId="4" borderId="0" xfId="0" applyNumberFormat="1" applyFont="1" applyFill="1" applyProtection="1">
      <protection locked="0"/>
    </xf>
    <xf numFmtId="165" fontId="3" fillId="0" borderId="0" xfId="0" applyNumberFormat="1" applyFont="1" applyFill="1" applyProtection="1">
      <protection locked="0"/>
    </xf>
    <xf numFmtId="0" fontId="0" fillId="5" borderId="0" xfId="0" applyFill="1" applyProtection="1">
      <protection locked="0"/>
    </xf>
    <xf numFmtId="3" fontId="0" fillId="5" borderId="0" xfId="0" applyNumberFormat="1" applyFill="1" applyProtection="1">
      <protection locked="0"/>
    </xf>
    <xf numFmtId="0" fontId="3" fillId="0" borderId="0" xfId="0" applyFont="1" applyProtection="1">
      <protection locked="0"/>
    </xf>
    <xf numFmtId="0" fontId="3" fillId="0" borderId="0" xfId="0" applyFont="1" applyAlignment="1" applyProtection="1">
      <alignment horizontal="center"/>
      <protection locked="0"/>
    </xf>
    <xf numFmtId="0" fontId="0" fillId="0" borderId="0" xfId="0" applyFill="1" applyProtection="1">
      <protection locked="0"/>
    </xf>
    <xf numFmtId="0" fontId="0" fillId="0" borderId="0" xfId="0" applyProtection="1"/>
    <xf numFmtId="0" fontId="6" fillId="0" borderId="0" xfId="0" applyFont="1" applyProtection="1"/>
    <xf numFmtId="0" fontId="4" fillId="0" borderId="0" xfId="0" applyFont="1" applyProtection="1"/>
    <xf numFmtId="0" fontId="3" fillId="0" borderId="0" xfId="0" applyFont="1" applyProtection="1"/>
    <xf numFmtId="0" fontId="3" fillId="0" borderId="0" xfId="0" applyFont="1" applyAlignment="1" applyProtection="1">
      <alignment horizontal="center"/>
    </xf>
    <xf numFmtId="17" fontId="3" fillId="0" borderId="0" xfId="0" applyNumberFormat="1" applyFont="1" applyAlignment="1" applyProtection="1">
      <alignment horizontal="center"/>
    </xf>
    <xf numFmtId="9" fontId="0" fillId="0" borderId="0" xfId="0" applyNumberFormat="1" applyProtection="1">
      <protection locked="0"/>
    </xf>
    <xf numFmtId="6" fontId="0" fillId="0" borderId="0" xfId="0" applyNumberFormat="1" applyProtection="1">
      <protection locked="0"/>
    </xf>
    <xf numFmtId="164" fontId="0" fillId="0" borderId="4" xfId="0" applyNumberFormat="1" applyBorder="1"/>
    <xf numFmtId="164" fontId="0" fillId="0" borderId="5" xfId="0" applyNumberFormat="1" applyBorder="1"/>
    <xf numFmtId="164" fontId="0" fillId="0" borderId="6" xfId="0" applyNumberFormat="1" applyBorder="1"/>
    <xf numFmtId="164" fontId="0" fillId="0" borderId="7" xfId="0" applyNumberFormat="1" applyBorder="1" applyAlignment="1">
      <alignment wrapText="1"/>
    </xf>
    <xf numFmtId="164" fontId="0" fillId="0" borderId="0" xfId="0" applyNumberFormat="1" applyBorder="1" applyAlignment="1">
      <alignment wrapText="1"/>
    </xf>
    <xf numFmtId="164" fontId="0" fillId="0" borderId="8" xfId="0" applyNumberFormat="1" applyBorder="1" applyAlignment="1">
      <alignment wrapText="1"/>
    </xf>
    <xf numFmtId="38" fontId="4" fillId="0" borderId="0" xfId="0" applyNumberFormat="1" applyFont="1" applyBorder="1"/>
    <xf numFmtId="6" fontId="0" fillId="0" borderId="0" xfId="0" applyNumberFormat="1" applyBorder="1"/>
    <xf numFmtId="6" fontId="0" fillId="0" borderId="0" xfId="1" applyNumberFormat="1" applyFont="1" applyBorder="1"/>
    <xf numFmtId="6" fontId="0" fillId="0" borderId="8" xfId="1" applyNumberFormat="1" applyFont="1" applyBorder="1"/>
    <xf numFmtId="38" fontId="4" fillId="0" borderId="2" xfId="0" applyNumberFormat="1" applyFont="1" applyBorder="1"/>
    <xf numFmtId="6" fontId="0" fillId="0" borderId="2" xfId="0" applyNumberFormat="1" applyBorder="1"/>
    <xf numFmtId="6" fontId="0" fillId="0" borderId="2" xfId="1" applyNumberFormat="1" applyFont="1" applyBorder="1"/>
    <xf numFmtId="6" fontId="0" fillId="0" borderId="10" xfId="1" applyNumberFormat="1" applyFont="1" applyBorder="1"/>
    <xf numFmtId="0" fontId="0" fillId="0" borderId="11" xfId="0" applyBorder="1"/>
    <xf numFmtId="38" fontId="4" fillId="0" borderId="12" xfId="0" applyNumberFormat="1" applyFont="1" applyBorder="1"/>
    <xf numFmtId="6" fontId="0" fillId="0" borderId="0" xfId="1" applyNumberFormat="1" applyFont="1" applyBorder="1" applyProtection="1">
      <protection locked="0"/>
    </xf>
    <xf numFmtId="6" fontId="0" fillId="0" borderId="2" xfId="1" applyNumberFormat="1" applyFont="1" applyBorder="1" applyProtection="1">
      <protection locked="0"/>
    </xf>
    <xf numFmtId="0" fontId="0" fillId="0" borderId="0" xfId="0" applyAlignment="1">
      <alignment horizontal="right"/>
    </xf>
    <xf numFmtId="0" fontId="4" fillId="0" borderId="0" xfId="0" applyFont="1"/>
    <xf numFmtId="0" fontId="0" fillId="0" borderId="0" xfId="0" applyFill="1" applyProtection="1"/>
    <xf numFmtId="0" fontId="3" fillId="0" borderId="0" xfId="0" applyFont="1" applyFill="1" applyProtection="1"/>
    <xf numFmtId="166" fontId="0" fillId="0" borderId="0" xfId="1" applyNumberFormat="1" applyFont="1" applyFill="1" applyAlignment="1">
      <alignment horizontal="center" vertical="center"/>
    </xf>
    <xf numFmtId="164" fontId="0" fillId="0" borderId="0" xfId="0" applyNumberFormat="1" applyFill="1" applyBorder="1"/>
    <xf numFmtId="0" fontId="3" fillId="8" borderId="4" xfId="4" applyFont="1" applyBorder="1" applyAlignment="1" applyProtection="1">
      <alignment horizontal="center"/>
      <protection locked="0"/>
    </xf>
    <xf numFmtId="0" fontId="3" fillId="8" borderId="5" xfId="4" applyFont="1" applyBorder="1" applyAlignment="1" applyProtection="1">
      <alignment horizontal="center"/>
      <protection locked="0"/>
    </xf>
    <xf numFmtId="0" fontId="3" fillId="8" borderId="6" xfId="4" applyFont="1" applyBorder="1" applyAlignment="1" applyProtection="1">
      <alignment horizontal="center"/>
      <protection locked="0"/>
    </xf>
    <xf numFmtId="0" fontId="3" fillId="8" borderId="7" xfId="4" applyFont="1" applyBorder="1" applyAlignment="1" applyProtection="1">
      <alignment horizontal="center"/>
      <protection locked="0"/>
    </xf>
    <xf numFmtId="0" fontId="3" fillId="8" borderId="0" xfId="4" applyFont="1" applyBorder="1" applyAlignment="1" applyProtection="1">
      <alignment horizontal="center"/>
      <protection locked="0"/>
    </xf>
    <xf numFmtId="0" fontId="3" fillId="8" borderId="8" xfId="4" applyFont="1" applyBorder="1" applyAlignment="1" applyProtection="1">
      <alignment horizontal="center"/>
      <protection locked="0"/>
    </xf>
    <xf numFmtId="0" fontId="3" fillId="8" borderId="9" xfId="4" applyFont="1" applyBorder="1" applyAlignment="1" applyProtection="1">
      <alignment horizontal="center"/>
      <protection locked="0"/>
    </xf>
    <xf numFmtId="0" fontId="3" fillId="8" borderId="2" xfId="4" applyFont="1" applyBorder="1" applyAlignment="1" applyProtection="1">
      <alignment horizontal="center"/>
      <protection locked="0"/>
    </xf>
    <xf numFmtId="0" fontId="3" fillId="8" borderId="10" xfId="4" applyFont="1" applyBorder="1" applyAlignment="1" applyProtection="1">
      <alignment horizontal="center"/>
      <protection locked="0"/>
    </xf>
    <xf numFmtId="1" fontId="3" fillId="3" borderId="4" xfId="0" applyNumberFormat="1" applyFont="1" applyFill="1" applyBorder="1" applyAlignment="1" applyProtection="1">
      <alignment horizontal="center"/>
      <protection locked="0"/>
    </xf>
    <xf numFmtId="1" fontId="3" fillId="3" borderId="5" xfId="0" applyNumberFormat="1" applyFont="1" applyFill="1" applyBorder="1" applyAlignment="1" applyProtection="1">
      <alignment horizontal="center"/>
      <protection locked="0"/>
    </xf>
    <xf numFmtId="1" fontId="3" fillId="3" borderId="7" xfId="0" applyNumberFormat="1" applyFont="1" applyFill="1" applyBorder="1" applyAlignment="1" applyProtection="1">
      <alignment horizontal="center"/>
      <protection locked="0"/>
    </xf>
    <xf numFmtId="1" fontId="3" fillId="3" borderId="0" xfId="0" applyNumberFormat="1" applyFont="1" applyFill="1" applyBorder="1" applyAlignment="1" applyProtection="1">
      <alignment horizontal="center"/>
      <protection locked="0"/>
    </xf>
    <xf numFmtId="1" fontId="3" fillId="3" borderId="9" xfId="0" applyNumberFormat="1" applyFont="1" applyFill="1" applyBorder="1" applyAlignment="1" applyProtection="1">
      <alignment horizontal="center"/>
      <protection locked="0"/>
    </xf>
    <xf numFmtId="1" fontId="3" fillId="3" borderId="2" xfId="0" applyNumberFormat="1" applyFont="1" applyFill="1" applyBorder="1" applyAlignment="1" applyProtection="1">
      <alignment horizontal="center"/>
      <protection locked="0"/>
    </xf>
    <xf numFmtId="0" fontId="3" fillId="2" borderId="4" xfId="2" applyFont="1" applyBorder="1" applyAlignment="1" applyProtection="1">
      <alignment horizontal="center"/>
      <protection locked="0"/>
    </xf>
    <xf numFmtId="0" fontId="3" fillId="2" borderId="5" xfId="2" applyFont="1" applyBorder="1" applyAlignment="1" applyProtection="1">
      <alignment horizontal="center"/>
      <protection locked="0"/>
    </xf>
    <xf numFmtId="0" fontId="3" fillId="2" borderId="6" xfId="2" applyFont="1" applyBorder="1" applyProtection="1">
      <protection locked="0"/>
    </xf>
    <xf numFmtId="0" fontId="3" fillId="2" borderId="7" xfId="2" applyFont="1" applyBorder="1" applyAlignment="1" applyProtection="1">
      <alignment horizontal="center"/>
      <protection locked="0"/>
    </xf>
    <xf numFmtId="0" fontId="3" fillId="2" borderId="0" xfId="2" applyFont="1" applyBorder="1" applyAlignment="1" applyProtection="1">
      <alignment horizontal="center"/>
      <protection locked="0"/>
    </xf>
    <xf numFmtId="0" fontId="3" fillId="2" borderId="8" xfId="2" applyFont="1" applyBorder="1" applyProtection="1">
      <protection locked="0"/>
    </xf>
    <xf numFmtId="0" fontId="3" fillId="2" borderId="9" xfId="2" applyFont="1" applyBorder="1" applyAlignment="1" applyProtection="1">
      <alignment horizontal="center"/>
      <protection locked="0"/>
    </xf>
    <xf numFmtId="0" fontId="3" fillId="2" borderId="2" xfId="2" applyFont="1" applyBorder="1" applyAlignment="1" applyProtection="1">
      <alignment horizontal="center"/>
      <protection locked="0"/>
    </xf>
    <xf numFmtId="0" fontId="3" fillId="2" borderId="10" xfId="2" applyFont="1" applyBorder="1" applyProtection="1">
      <protection locked="0"/>
    </xf>
    <xf numFmtId="0" fontId="0" fillId="7" borderId="4" xfId="0" applyFill="1" applyBorder="1" applyProtection="1">
      <protection locked="0"/>
    </xf>
    <xf numFmtId="0" fontId="0" fillId="7" borderId="5" xfId="0" applyFill="1" applyBorder="1" applyProtection="1">
      <protection locked="0"/>
    </xf>
    <xf numFmtId="0" fontId="0" fillId="7" borderId="6" xfId="0" applyFill="1" applyBorder="1" applyProtection="1">
      <protection locked="0"/>
    </xf>
    <xf numFmtId="0" fontId="0" fillId="7" borderId="7" xfId="0" applyFill="1" applyBorder="1" applyProtection="1">
      <protection locked="0"/>
    </xf>
    <xf numFmtId="0" fontId="0" fillId="7" borderId="0" xfId="0" applyFill="1" applyBorder="1" applyProtection="1">
      <protection locked="0"/>
    </xf>
    <xf numFmtId="0" fontId="0" fillId="7" borderId="8" xfId="0" applyFill="1" applyBorder="1" applyProtection="1">
      <protection locked="0"/>
    </xf>
    <xf numFmtId="0" fontId="0" fillId="7" borderId="9" xfId="0" applyFill="1" applyBorder="1" applyProtection="1">
      <protection locked="0"/>
    </xf>
    <xf numFmtId="0" fontId="0" fillId="7" borderId="2" xfId="0" applyFill="1" applyBorder="1" applyProtection="1">
      <protection locked="0"/>
    </xf>
    <xf numFmtId="0" fontId="0" fillId="7" borderId="10" xfId="0" applyFill="1" applyBorder="1" applyProtection="1">
      <protection locked="0"/>
    </xf>
    <xf numFmtId="9" fontId="0" fillId="11" borderId="0" xfId="3" applyFont="1" applyFill="1" applyProtection="1">
      <protection locked="0"/>
    </xf>
    <xf numFmtId="9" fontId="0" fillId="11" borderId="0" xfId="0" applyNumberFormat="1" applyFill="1"/>
    <xf numFmtId="9" fontId="0" fillId="11" borderId="0" xfId="0" applyNumberFormat="1" applyFill="1" applyProtection="1">
      <protection locked="0"/>
    </xf>
    <xf numFmtId="17" fontId="3" fillId="4" borderId="0" xfId="0" applyNumberFormat="1" applyFont="1" applyFill="1" applyBorder="1" applyAlignment="1" applyProtection="1">
      <alignment horizontal="center"/>
    </xf>
    <xf numFmtId="0" fontId="3" fillId="8" borderId="11" xfId="4" applyFont="1" applyBorder="1" applyAlignment="1" applyProtection="1">
      <alignment horizontal="center"/>
      <protection locked="0"/>
    </xf>
    <xf numFmtId="0" fontId="3" fillId="8" borderId="3" xfId="4" applyFont="1" applyBorder="1" applyAlignment="1" applyProtection="1">
      <alignment horizontal="center"/>
      <protection locked="0"/>
    </xf>
    <xf numFmtId="0" fontId="3" fillId="8" borderId="12" xfId="4" applyFont="1" applyBorder="1" applyAlignment="1" applyProtection="1">
      <alignment horizontal="center"/>
      <protection locked="0"/>
    </xf>
    <xf numFmtId="0" fontId="0" fillId="0" borderId="4" xfId="0" applyBorder="1"/>
    <xf numFmtId="0" fontId="0" fillId="0" borderId="5" xfId="0" applyBorder="1"/>
    <xf numFmtId="0" fontId="0" fillId="0" borderId="6" xfId="0" applyBorder="1"/>
    <xf numFmtId="0" fontId="4" fillId="4" borderId="7" xfId="0" applyFont="1" applyFill="1" applyBorder="1"/>
    <xf numFmtId="0" fontId="0" fillId="4" borderId="0" xfId="0" applyFill="1" applyBorder="1"/>
    <xf numFmtId="0" fontId="0" fillId="4" borderId="8" xfId="0" applyFill="1" applyBorder="1"/>
    <xf numFmtId="0" fontId="0" fillId="4" borderId="16" xfId="0" applyFill="1" applyBorder="1" applyAlignment="1">
      <alignment wrapText="1"/>
    </xf>
    <xf numFmtId="0" fontId="0" fillId="4" borderId="17" xfId="0" applyFill="1" applyBorder="1" applyAlignment="1">
      <alignment wrapText="1"/>
    </xf>
    <xf numFmtId="164" fontId="0" fillId="4" borderId="0" xfId="1" applyNumberFormat="1" applyFont="1" applyFill="1" applyBorder="1"/>
    <xf numFmtId="164" fontId="0" fillId="4" borderId="0" xfId="0" applyNumberFormat="1" applyFill="1" applyBorder="1"/>
    <xf numFmtId="166" fontId="0" fillId="4" borderId="0" xfId="1" applyNumberFormat="1" applyFont="1" applyFill="1" applyBorder="1" applyAlignment="1">
      <alignment horizontal="center" vertical="center"/>
    </xf>
    <xf numFmtId="6" fontId="0" fillId="4" borderId="0" xfId="0" applyNumberFormat="1" applyFill="1" applyBorder="1"/>
    <xf numFmtId="0" fontId="0" fillId="4" borderId="7" xfId="0" applyFill="1" applyBorder="1"/>
    <xf numFmtId="3" fontId="0" fillId="4" borderId="0" xfId="0" applyNumberFormat="1" applyFill="1" applyBorder="1"/>
    <xf numFmtId="3" fontId="0" fillId="4" borderId="8" xfId="0" applyNumberFormat="1" applyFill="1" applyBorder="1"/>
    <xf numFmtId="0" fontId="0" fillId="4" borderId="9" xfId="0" applyFill="1" applyBorder="1"/>
    <xf numFmtId="0" fontId="0" fillId="4" borderId="2" xfId="0" applyFill="1" applyBorder="1"/>
    <xf numFmtId="164" fontId="0" fillId="4" borderId="2" xfId="1" applyNumberFormat="1" applyFont="1" applyFill="1" applyBorder="1"/>
    <xf numFmtId="164" fontId="0" fillId="4" borderId="2" xfId="0" applyNumberFormat="1" applyFill="1" applyBorder="1"/>
    <xf numFmtId="166" fontId="0" fillId="4" borderId="2" xfId="1" applyNumberFormat="1" applyFont="1" applyFill="1" applyBorder="1" applyAlignment="1">
      <alignment horizontal="center" vertical="center"/>
    </xf>
    <xf numFmtId="6" fontId="0" fillId="4" borderId="2" xfId="0" applyNumberFormat="1" applyFill="1" applyBorder="1"/>
    <xf numFmtId="3" fontId="0" fillId="4" borderId="2" xfId="0" applyNumberFormat="1" applyFill="1" applyBorder="1"/>
    <xf numFmtId="3" fontId="0" fillId="4" borderId="10" xfId="0" applyNumberFormat="1" applyFill="1" applyBorder="1"/>
    <xf numFmtId="166" fontId="0" fillId="7" borderId="4" xfId="1" applyNumberFormat="1" applyFont="1" applyFill="1" applyBorder="1" applyAlignment="1">
      <alignment horizontal="center" vertical="center"/>
    </xf>
    <xf numFmtId="166" fontId="0" fillId="7" borderId="5" xfId="1" applyNumberFormat="1" applyFont="1" applyFill="1" applyBorder="1" applyAlignment="1">
      <alignment horizontal="center" vertical="center"/>
    </xf>
    <xf numFmtId="166" fontId="0" fillId="7" borderId="6" xfId="1" applyNumberFormat="1" applyFont="1" applyFill="1" applyBorder="1" applyAlignment="1">
      <alignment horizontal="center" vertical="center"/>
    </xf>
    <xf numFmtId="166" fontId="0" fillId="7" borderId="7" xfId="1" applyNumberFormat="1" applyFont="1" applyFill="1" applyBorder="1" applyAlignment="1">
      <alignment horizontal="center" vertical="center"/>
    </xf>
    <xf numFmtId="166" fontId="0" fillId="7" borderId="0" xfId="1" applyNumberFormat="1" applyFont="1" applyFill="1" applyBorder="1" applyAlignment="1">
      <alignment horizontal="center" vertical="center"/>
    </xf>
    <xf numFmtId="166" fontId="0" fillId="7" borderId="8" xfId="1" applyNumberFormat="1" applyFont="1" applyFill="1" applyBorder="1" applyAlignment="1">
      <alignment horizontal="center" vertical="center"/>
    </xf>
    <xf numFmtId="166" fontId="0" fillId="7" borderId="9" xfId="1" applyNumberFormat="1" applyFont="1" applyFill="1" applyBorder="1" applyAlignment="1">
      <alignment horizontal="center" vertical="center"/>
    </xf>
    <xf numFmtId="166" fontId="0" fillId="7" borderId="2" xfId="1" applyNumberFormat="1" applyFont="1" applyFill="1" applyBorder="1" applyAlignment="1">
      <alignment horizontal="center" vertical="center"/>
    </xf>
    <xf numFmtId="166" fontId="0" fillId="7" borderId="10" xfId="1" applyNumberFormat="1" applyFont="1" applyFill="1" applyBorder="1" applyAlignment="1">
      <alignment horizontal="center" vertical="center"/>
    </xf>
    <xf numFmtId="0" fontId="3" fillId="8" borderId="19" xfId="4" applyFont="1" applyBorder="1" applyProtection="1"/>
    <xf numFmtId="0" fontId="3" fillId="2" borderId="19" xfId="2" applyFont="1" applyBorder="1" applyProtection="1"/>
    <xf numFmtId="0" fontId="3" fillId="4" borderId="20" xfId="2" applyFont="1" applyFill="1" applyBorder="1" applyProtection="1"/>
    <xf numFmtId="0" fontId="3" fillId="3" borderId="18" xfId="0" applyFont="1" applyFill="1" applyBorder="1" applyProtection="1"/>
    <xf numFmtId="0" fontId="0" fillId="4" borderId="21" xfId="0" applyFont="1" applyFill="1" applyBorder="1" applyAlignment="1">
      <alignment horizontal="center" vertical="center" wrapText="1"/>
    </xf>
    <xf numFmtId="0" fontId="0" fillId="4" borderId="21" xfId="0" applyFill="1" applyBorder="1" applyAlignment="1">
      <alignment vertical="center" wrapText="1"/>
    </xf>
    <xf numFmtId="0" fontId="0" fillId="4" borderId="0" xfId="0" applyFill="1" applyAlignment="1">
      <alignment vertical="center"/>
    </xf>
    <xf numFmtId="0" fontId="7" fillId="0" borderId="0" xfId="0" applyFont="1"/>
    <xf numFmtId="0" fontId="0" fillId="4" borderId="2" xfId="0" applyFill="1" applyBorder="1" applyAlignment="1">
      <alignment horizontal="center" vertical="center" wrapText="1"/>
    </xf>
    <xf numFmtId="0" fontId="4" fillId="4" borderId="2" xfId="0" applyFont="1" applyFill="1" applyBorder="1" applyAlignment="1">
      <alignment vertical="center" wrapText="1"/>
    </xf>
    <xf numFmtId="0" fontId="0" fillId="4" borderId="2" xfId="0" applyFill="1" applyBorder="1" applyAlignment="1">
      <alignment vertical="center" wrapText="1"/>
    </xf>
    <xf numFmtId="0" fontId="0" fillId="4" borderId="2" xfId="0" quotePrefix="1" applyFill="1" applyBorder="1" applyAlignment="1">
      <alignment vertical="center" wrapText="1"/>
    </xf>
    <xf numFmtId="0" fontId="0" fillId="4" borderId="3" xfId="0" applyFill="1" applyBorder="1" applyAlignment="1">
      <alignment horizontal="center" vertical="center" wrapText="1"/>
    </xf>
    <xf numFmtId="0" fontId="0" fillId="4" borderId="3" xfId="0" applyFill="1" applyBorder="1" applyAlignment="1">
      <alignment vertical="center" wrapText="1"/>
    </xf>
    <xf numFmtId="0" fontId="0" fillId="4" borderId="22" xfId="0" applyFill="1" applyBorder="1" applyAlignment="1">
      <alignment horizontal="center" vertical="center" wrapText="1"/>
    </xf>
    <xf numFmtId="0" fontId="0" fillId="4" borderId="22" xfId="0" applyFill="1" applyBorder="1" applyAlignment="1">
      <alignment vertical="center" wrapText="1"/>
    </xf>
    <xf numFmtId="0" fontId="0" fillId="4" borderId="0" xfId="0" applyFill="1" applyAlignment="1">
      <alignment horizontal="center" vertical="center"/>
    </xf>
    <xf numFmtId="0" fontId="0" fillId="4" borderId="0" xfId="0" applyFill="1" applyAlignment="1">
      <alignment vertical="center" wrapText="1"/>
    </xf>
    <xf numFmtId="0" fontId="0" fillId="4" borderId="0" xfId="0" applyFill="1" applyBorder="1" applyAlignment="1">
      <alignment vertical="center" wrapText="1"/>
    </xf>
    <xf numFmtId="0" fontId="4" fillId="4" borderId="3" xfId="0" applyFont="1" applyFill="1" applyBorder="1" applyAlignment="1">
      <alignment vertical="center" wrapText="1"/>
    </xf>
    <xf numFmtId="0" fontId="0" fillId="4" borderId="3" xfId="0" quotePrefix="1" applyFill="1" applyBorder="1" applyAlignment="1">
      <alignment vertical="center" wrapText="1"/>
    </xf>
    <xf numFmtId="0" fontId="0" fillId="4" borderId="22" xfId="0" quotePrefix="1" applyFill="1" applyBorder="1" applyAlignment="1">
      <alignment vertical="center" wrapText="1"/>
    </xf>
    <xf numFmtId="1" fontId="0" fillId="0" borderId="7" xfId="0" applyNumberFormat="1" applyBorder="1" applyAlignment="1">
      <alignment horizontal="center"/>
    </xf>
    <xf numFmtId="1" fontId="0" fillId="0" borderId="9" xfId="0" applyNumberFormat="1" applyBorder="1" applyAlignment="1">
      <alignment horizontal="center"/>
    </xf>
    <xf numFmtId="6" fontId="0" fillId="0" borderId="0" xfId="1" applyNumberFormat="1" applyFont="1" applyBorder="1" applyProtection="1"/>
    <xf numFmtId="6" fontId="0" fillId="0" borderId="2" xfId="1" applyNumberFormat="1" applyFont="1" applyBorder="1" applyProtection="1"/>
    <xf numFmtId="1" fontId="3" fillId="2" borderId="5" xfId="2" applyNumberFormat="1" applyFont="1" applyBorder="1" applyAlignment="1" applyProtection="1">
      <alignment horizontal="center"/>
      <protection locked="0"/>
    </xf>
    <xf numFmtId="1" fontId="3" fillId="2" borderId="0" xfId="2" applyNumberFormat="1" applyFont="1" applyBorder="1" applyAlignment="1" applyProtection="1">
      <alignment horizontal="center"/>
      <protection locked="0"/>
    </xf>
    <xf numFmtId="1" fontId="3" fillId="2" borderId="2" xfId="2" applyNumberFormat="1" applyFont="1" applyBorder="1" applyAlignment="1" applyProtection="1">
      <alignment horizontal="center"/>
      <protection locked="0"/>
    </xf>
    <xf numFmtId="0" fontId="8" fillId="0" borderId="0" xfId="0" applyFont="1"/>
    <xf numFmtId="0" fontId="4" fillId="4" borderId="21" xfId="0" applyFont="1" applyFill="1" applyBorder="1" applyAlignment="1">
      <alignment vertical="center" wrapText="1"/>
    </xf>
    <xf numFmtId="0" fontId="0" fillId="4" borderId="2" xfId="0" applyFont="1" applyFill="1" applyBorder="1" applyAlignment="1">
      <alignment horizontal="center" vertical="center" wrapText="1"/>
    </xf>
    <xf numFmtId="0" fontId="3" fillId="4" borderId="3" xfId="4" applyFont="1" applyFill="1" applyBorder="1" applyAlignment="1" applyProtection="1">
      <protection locked="0"/>
    </xf>
    <xf numFmtId="1" fontId="3" fillId="3" borderId="6" xfId="0" applyNumberFormat="1" applyFont="1" applyFill="1" applyBorder="1" applyAlignment="1" applyProtection="1">
      <alignment horizontal="center"/>
      <protection locked="0"/>
    </xf>
    <xf numFmtId="1" fontId="3" fillId="3" borderId="8" xfId="0" applyNumberFormat="1" applyFont="1" applyFill="1" applyBorder="1" applyAlignment="1" applyProtection="1">
      <alignment horizontal="center"/>
      <protection locked="0"/>
    </xf>
    <xf numFmtId="1" fontId="3" fillId="3" borderId="10" xfId="0" applyNumberFormat="1" applyFont="1" applyFill="1" applyBorder="1" applyAlignment="1" applyProtection="1">
      <alignment horizontal="center"/>
      <protection locked="0"/>
    </xf>
    <xf numFmtId="0" fontId="3" fillId="4" borderId="12" xfId="4" applyFont="1" applyFill="1" applyBorder="1" applyAlignment="1" applyProtection="1">
      <protection locked="0"/>
    </xf>
    <xf numFmtId="0" fontId="4" fillId="0" borderId="18" xfId="0" applyFont="1" applyBorder="1" applyProtection="1"/>
    <xf numFmtId="0" fontId="3" fillId="0" borderId="0" xfId="0" applyFont="1" applyFill="1" applyAlignment="1" applyProtection="1">
      <alignment horizontal="center"/>
    </xf>
    <xf numFmtId="1" fontId="3" fillId="0" borderId="0" xfId="0" applyNumberFormat="1" applyFont="1" applyFill="1" applyAlignment="1" applyProtection="1">
      <alignment horizontal="center"/>
    </xf>
    <xf numFmtId="0" fontId="3" fillId="0" borderId="0" xfId="4" applyFont="1" applyFill="1" applyAlignment="1" applyProtection="1">
      <alignment horizontal="center"/>
    </xf>
    <xf numFmtId="0" fontId="3" fillId="0" borderId="0" xfId="4" applyFont="1" applyFill="1" applyBorder="1" applyAlignment="1" applyProtection="1">
      <alignment horizontal="center" wrapText="1"/>
    </xf>
    <xf numFmtId="0" fontId="3" fillId="0" borderId="0" xfId="4" applyFont="1" applyFill="1" applyBorder="1" applyAlignment="1" applyProtection="1">
      <alignment horizontal="center"/>
    </xf>
    <xf numFmtId="0" fontId="3" fillId="0" borderId="0" xfId="4" applyFont="1" applyFill="1" applyBorder="1" applyProtection="1"/>
    <xf numFmtId="0" fontId="3" fillId="4" borderId="11" xfId="4" applyFont="1" applyFill="1" applyBorder="1" applyAlignment="1" applyProtection="1"/>
    <xf numFmtId="0" fontId="3" fillId="4" borderId="3" xfId="4" applyFont="1" applyFill="1" applyBorder="1" applyAlignment="1" applyProtection="1"/>
    <xf numFmtId="0" fontId="3" fillId="4" borderId="12" xfId="4" applyFont="1" applyFill="1" applyBorder="1" applyAlignment="1" applyProtection="1"/>
    <xf numFmtId="0" fontId="3" fillId="4" borderId="3" xfId="4" applyFont="1" applyFill="1" applyBorder="1" applyAlignment="1" applyProtection="1">
      <alignment wrapText="1"/>
    </xf>
    <xf numFmtId="0" fontId="3" fillId="4" borderId="12" xfId="4" applyFont="1" applyFill="1" applyBorder="1" applyAlignment="1" applyProtection="1">
      <alignment wrapText="1"/>
    </xf>
    <xf numFmtId="0" fontId="0" fillId="4" borderId="13" xfId="0" applyFill="1" applyBorder="1" applyAlignment="1" applyProtection="1">
      <alignment wrapText="1"/>
    </xf>
    <xf numFmtId="0" fontId="0" fillId="4" borderId="13" xfId="0" applyFill="1" applyBorder="1" applyAlignment="1" applyProtection="1">
      <alignment horizontal="center" wrapText="1"/>
    </xf>
    <xf numFmtId="0" fontId="0" fillId="4" borderId="15" xfId="0" applyFont="1" applyFill="1" applyBorder="1" applyAlignment="1" applyProtection="1">
      <alignment wrapText="1"/>
    </xf>
    <xf numFmtId="0" fontId="0" fillId="0" borderId="24" xfId="0" applyBorder="1" applyProtection="1"/>
    <xf numFmtId="164" fontId="0" fillId="4" borderId="24" xfId="1" applyNumberFormat="1" applyFont="1" applyFill="1" applyBorder="1" applyProtection="1"/>
    <xf numFmtId="164" fontId="0" fillId="4" borderId="24" xfId="1" applyNumberFormat="1" applyFont="1" applyFill="1" applyBorder="1" applyAlignment="1" applyProtection="1">
      <alignment horizontal="center"/>
    </xf>
    <xf numFmtId="164" fontId="0" fillId="4" borderId="25" xfId="1" applyNumberFormat="1" applyFont="1" applyFill="1" applyBorder="1" applyProtection="1"/>
    <xf numFmtId="0" fontId="0" fillId="4" borderId="26" xfId="0" applyFill="1" applyBorder="1" applyProtection="1"/>
    <xf numFmtId="0" fontId="0" fillId="4" borderId="27" xfId="0" applyFill="1" applyBorder="1" applyProtection="1"/>
    <xf numFmtId="164" fontId="0" fillId="4" borderId="27" xfId="1" applyNumberFormat="1" applyFont="1" applyFill="1" applyBorder="1" applyProtection="1"/>
    <xf numFmtId="164" fontId="0" fillId="4" borderId="27" xfId="1" applyNumberFormat="1" applyFont="1" applyFill="1" applyBorder="1" applyAlignment="1" applyProtection="1">
      <alignment horizontal="center"/>
    </xf>
    <xf numFmtId="164" fontId="0" fillId="4" borderId="28" xfId="1" applyNumberFormat="1" applyFont="1" applyFill="1" applyBorder="1" applyProtection="1"/>
    <xf numFmtId="0" fontId="0" fillId="4" borderId="29" xfId="0" applyFill="1" applyBorder="1" applyProtection="1"/>
    <xf numFmtId="0" fontId="0" fillId="4" borderId="30" xfId="0" applyFill="1" applyBorder="1" applyProtection="1"/>
    <xf numFmtId="164" fontId="0" fillId="4" borderId="30" xfId="1" applyNumberFormat="1" applyFont="1" applyFill="1" applyBorder="1" applyProtection="1"/>
    <xf numFmtId="164" fontId="0" fillId="4" borderId="30" xfId="1" applyNumberFormat="1" applyFont="1" applyFill="1" applyBorder="1" applyAlignment="1" applyProtection="1">
      <alignment horizontal="center"/>
    </xf>
    <xf numFmtId="164" fontId="0" fillId="4" borderId="31" xfId="1" applyNumberFormat="1" applyFont="1" applyFill="1" applyBorder="1" applyProtection="1"/>
    <xf numFmtId="164" fontId="0" fillId="0" borderId="4" xfId="0" applyNumberFormat="1" applyBorder="1" applyProtection="1"/>
    <xf numFmtId="164" fontId="0" fillId="0" borderId="5" xfId="0" applyNumberFormat="1" applyBorder="1" applyProtection="1"/>
    <xf numFmtId="164" fontId="0" fillId="0" borderId="6" xfId="0" applyNumberFormat="1" applyBorder="1" applyProtection="1"/>
    <xf numFmtId="164" fontId="0" fillId="0" borderId="7" xfId="0" applyNumberFormat="1" applyBorder="1" applyAlignment="1" applyProtection="1">
      <alignment wrapText="1"/>
    </xf>
    <xf numFmtId="164" fontId="0" fillId="0" borderId="0" xfId="0" applyNumberFormat="1" applyBorder="1" applyAlignment="1" applyProtection="1">
      <alignment wrapText="1"/>
    </xf>
    <xf numFmtId="164" fontId="0" fillId="0" borderId="8" xfId="0" applyNumberFormat="1" applyBorder="1" applyAlignment="1" applyProtection="1">
      <alignment wrapText="1"/>
    </xf>
    <xf numFmtId="1" fontId="0" fillId="0" borderId="7" xfId="0" applyNumberFormat="1" applyBorder="1" applyAlignment="1" applyProtection="1">
      <alignment horizontal="center"/>
    </xf>
    <xf numFmtId="38" fontId="4" fillId="0" borderId="0" xfId="0" applyNumberFormat="1" applyFont="1" applyBorder="1" applyProtection="1"/>
    <xf numFmtId="6" fontId="0" fillId="0" borderId="0" xfId="0" applyNumberFormat="1" applyBorder="1" applyProtection="1"/>
    <xf numFmtId="6" fontId="0" fillId="0" borderId="8" xfId="1" applyNumberFormat="1" applyFont="1" applyBorder="1" applyProtection="1"/>
    <xf numFmtId="1" fontId="0" fillId="0" borderId="9" xfId="0" applyNumberFormat="1" applyBorder="1" applyAlignment="1" applyProtection="1">
      <alignment horizontal="center"/>
    </xf>
    <xf numFmtId="38" fontId="4" fillId="0" borderId="2" xfId="0" applyNumberFormat="1" applyFont="1" applyBorder="1" applyProtection="1"/>
    <xf numFmtId="6" fontId="0" fillId="0" borderId="2" xfId="0" applyNumberFormat="1" applyBorder="1" applyProtection="1"/>
    <xf numFmtId="6" fontId="0" fillId="0" borderId="10" xfId="1" applyNumberFormat="1" applyFont="1" applyBorder="1" applyProtection="1"/>
    <xf numFmtId="38" fontId="0" fillId="0" borderId="0" xfId="0" applyNumberFormat="1" applyProtection="1"/>
    <xf numFmtId="0" fontId="0" fillId="0" borderId="11" xfId="0" applyBorder="1" applyProtection="1"/>
    <xf numFmtId="38" fontId="4" fillId="0" borderId="12" xfId="0" applyNumberFormat="1" applyFont="1" applyBorder="1" applyProtection="1"/>
    <xf numFmtId="0" fontId="0" fillId="4" borderId="0" xfId="0" applyFill="1" applyProtection="1"/>
    <xf numFmtId="167" fontId="0" fillId="4" borderId="0" xfId="0" applyNumberFormat="1" applyFill="1" applyAlignment="1" applyProtection="1">
      <alignment horizontal="left"/>
    </xf>
    <xf numFmtId="167" fontId="3" fillId="4" borderId="0" xfId="0" applyNumberFormat="1" applyFont="1" applyFill="1" applyAlignment="1" applyProtection="1">
      <alignment horizontal="left"/>
    </xf>
    <xf numFmtId="1" fontId="0" fillId="10" borderId="0" xfId="0" applyNumberFormat="1" applyFill="1" applyProtection="1"/>
    <xf numFmtId="168" fontId="0" fillId="4" borderId="0" xfId="0" applyNumberFormat="1" applyFill="1" applyAlignment="1" applyProtection="1">
      <alignment horizontal="left"/>
      <protection locked="0"/>
    </xf>
    <xf numFmtId="0" fontId="3" fillId="4" borderId="11" xfId="4" applyFont="1" applyFill="1" applyBorder="1" applyAlignment="1" applyProtection="1">
      <alignment horizontal="center" vertical="center"/>
      <protection locked="0"/>
    </xf>
    <xf numFmtId="0" fontId="0" fillId="4" borderId="14" xfId="0" applyFill="1" applyBorder="1" applyAlignment="1" applyProtection="1">
      <alignment horizontal="center" wrapText="1"/>
    </xf>
    <xf numFmtId="0" fontId="4" fillId="0" borderId="23" xfId="0" applyFont="1" applyBorder="1" applyAlignment="1" applyProtection="1">
      <alignment horizontal="left"/>
    </xf>
    <xf numFmtId="0" fontId="0" fillId="4" borderId="26" xfId="0" applyFill="1" applyBorder="1" applyAlignment="1" applyProtection="1">
      <alignment horizontal="left"/>
    </xf>
    <xf numFmtId="0" fontId="4" fillId="4" borderId="26" xfId="0" applyFont="1" applyFill="1" applyBorder="1" applyAlignment="1" applyProtection="1">
      <alignment horizontal="left"/>
    </xf>
    <xf numFmtId="0" fontId="0" fillId="4" borderId="0" xfId="0" applyFill="1" applyAlignment="1">
      <alignment horizontal="center" vertical="center" wrapText="1"/>
    </xf>
    <xf numFmtId="0" fontId="0" fillId="10" borderId="0" xfId="0" applyFill="1" applyAlignment="1" applyProtection="1">
      <alignment horizontal="center" wrapText="1"/>
    </xf>
  </cellXfs>
  <cellStyles count="5">
    <cellStyle name="Currency" xfId="1" builtinId="4"/>
    <cellStyle name="Good" xfId="4" builtinId="26"/>
    <cellStyle name="Neutral" xfId="2" builtinId="28"/>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5"/>
  <sheetViews>
    <sheetView tabSelected="1" topLeftCell="C13" zoomScale="85" zoomScaleNormal="85" workbookViewId="0">
      <selection activeCell="I24" sqref="I24"/>
    </sheetView>
  </sheetViews>
  <sheetFormatPr defaultColWidth="8.86328125" defaultRowHeight="14.25" x14ac:dyDescent="0.45"/>
  <cols>
    <col min="1" max="1" width="35.59765625" style="22" bestFit="1" customWidth="1"/>
    <col min="2" max="2" width="9.86328125" style="22" customWidth="1"/>
    <col min="3" max="3" width="15.73046875" style="22" bestFit="1" customWidth="1"/>
    <col min="4" max="4" width="9.86328125" style="22" customWidth="1"/>
    <col min="5" max="5" width="11.1328125" style="22" customWidth="1"/>
    <col min="6" max="14" width="12.3984375" style="22" customWidth="1"/>
    <col min="15" max="15" width="12.73046875" style="22" bestFit="1" customWidth="1"/>
    <col min="16" max="17" width="12.3984375" style="22" customWidth="1"/>
    <col min="18" max="19" width="13.59765625" style="22" bestFit="1" customWidth="1"/>
    <col min="20" max="20" width="13.3984375" style="22" bestFit="1" customWidth="1"/>
    <col min="21" max="21" width="13.73046875" style="22" bestFit="1" customWidth="1"/>
    <col min="22" max="16384" width="8.86328125" style="22"/>
  </cols>
  <sheetData>
    <row r="1" spans="1:19" ht="14.65" thickBot="1" x14ac:dyDescent="0.5">
      <c r="A1" s="176" t="s">
        <v>106</v>
      </c>
      <c r="B1" s="35"/>
      <c r="C1" s="35"/>
      <c r="D1" s="35" t="s">
        <v>61</v>
      </c>
      <c r="E1" s="35"/>
      <c r="F1" s="35"/>
      <c r="G1" s="35"/>
      <c r="H1" s="35"/>
      <c r="I1" s="35"/>
      <c r="J1" s="35"/>
      <c r="K1" s="35"/>
      <c r="L1" s="35"/>
      <c r="M1" s="35"/>
      <c r="N1" s="35"/>
      <c r="O1" s="35"/>
      <c r="P1" s="35"/>
      <c r="Q1" s="35"/>
    </row>
    <row r="2" spans="1:19" ht="14.65" thickBot="1" x14ac:dyDescent="0.5">
      <c r="A2" s="142" t="s">
        <v>111</v>
      </c>
      <c r="B2" s="35"/>
      <c r="C2" s="36" t="s">
        <v>89</v>
      </c>
      <c r="D2" s="40" t="s">
        <v>233</v>
      </c>
      <c r="E2" s="40" t="s">
        <v>234</v>
      </c>
      <c r="F2" s="40" t="s">
        <v>27</v>
      </c>
      <c r="G2" s="40" t="s">
        <v>26</v>
      </c>
      <c r="H2" s="40" t="s">
        <v>28</v>
      </c>
      <c r="I2" s="40" t="s">
        <v>29</v>
      </c>
      <c r="J2" s="40" t="s">
        <v>30</v>
      </c>
      <c r="K2" s="40" t="s">
        <v>31</v>
      </c>
      <c r="L2" s="40" t="s">
        <v>32</v>
      </c>
      <c r="M2" s="40" t="s">
        <v>33</v>
      </c>
      <c r="N2" s="40" t="s">
        <v>34</v>
      </c>
      <c r="O2" s="40" t="s">
        <v>35</v>
      </c>
      <c r="P2" s="40" t="s">
        <v>36</v>
      </c>
      <c r="Q2" s="40" t="s">
        <v>37</v>
      </c>
      <c r="R2" s="32"/>
      <c r="S2" s="32"/>
    </row>
    <row r="3" spans="1:19" x14ac:dyDescent="0.45">
      <c r="A3" s="139" t="s">
        <v>93</v>
      </c>
      <c r="B3" s="35"/>
      <c r="C3" s="38" t="s">
        <v>7</v>
      </c>
      <c r="D3" s="177"/>
      <c r="E3" s="178"/>
      <c r="F3" s="76"/>
      <c r="G3" s="77"/>
      <c r="H3" s="77"/>
      <c r="I3" s="77"/>
      <c r="J3" s="77"/>
      <c r="K3" s="77"/>
      <c r="L3" s="77"/>
      <c r="M3" s="77"/>
      <c r="N3" s="77"/>
      <c r="O3" s="77"/>
      <c r="P3" s="77"/>
      <c r="Q3" s="172"/>
      <c r="R3" s="32"/>
    </row>
    <row r="4" spans="1:19" x14ac:dyDescent="0.45">
      <c r="A4" s="140" t="s">
        <v>94</v>
      </c>
      <c r="B4" s="35"/>
      <c r="C4" s="38" t="s">
        <v>8</v>
      </c>
      <c r="D4" s="177"/>
      <c r="E4" s="177"/>
      <c r="F4" s="78"/>
      <c r="G4" s="79"/>
      <c r="H4" s="79"/>
      <c r="I4" s="79"/>
      <c r="J4" s="79"/>
      <c r="K4" s="79"/>
      <c r="L4" s="79"/>
      <c r="M4" s="79"/>
      <c r="N4" s="79"/>
      <c r="O4" s="79"/>
      <c r="P4" s="79"/>
      <c r="Q4" s="173"/>
      <c r="R4" s="32"/>
    </row>
    <row r="5" spans="1:19" ht="14.65" thickBot="1" x14ac:dyDescent="0.5">
      <c r="A5" s="141" t="s">
        <v>115</v>
      </c>
      <c r="B5" s="35"/>
      <c r="C5" s="38" t="s">
        <v>9</v>
      </c>
      <c r="D5" s="177"/>
      <c r="E5" s="177"/>
      <c r="F5" s="78"/>
      <c r="G5" s="79"/>
      <c r="H5" s="79"/>
      <c r="I5" s="79"/>
      <c r="J5" s="79"/>
      <c r="K5" s="79"/>
      <c r="L5" s="79"/>
      <c r="M5" s="79"/>
      <c r="N5" s="79"/>
      <c r="O5" s="79"/>
      <c r="P5" s="79"/>
      <c r="Q5" s="173"/>
      <c r="R5" s="32"/>
    </row>
    <row r="6" spans="1:19" ht="14.65" thickBot="1" x14ac:dyDescent="0.5">
      <c r="B6" s="35"/>
      <c r="C6" s="38" t="s">
        <v>10</v>
      </c>
      <c r="D6" s="177"/>
      <c r="E6" s="177"/>
      <c r="F6" s="80"/>
      <c r="G6" s="81"/>
      <c r="H6" s="81"/>
      <c r="I6" s="81"/>
      <c r="J6" s="81"/>
      <c r="K6" s="81"/>
      <c r="L6" s="81"/>
      <c r="M6" s="81"/>
      <c r="N6" s="81"/>
      <c r="O6" s="81"/>
      <c r="P6" s="81"/>
      <c r="Q6" s="174"/>
      <c r="R6" s="33"/>
      <c r="S6" s="32"/>
    </row>
    <row r="7" spans="1:19" x14ac:dyDescent="0.45">
      <c r="A7" s="35"/>
      <c r="B7" s="35"/>
      <c r="C7" s="38"/>
      <c r="D7" s="39"/>
      <c r="E7" s="39"/>
      <c r="F7" s="39"/>
      <c r="G7" s="39"/>
      <c r="H7" s="39"/>
      <c r="I7" s="39"/>
      <c r="J7" s="39"/>
      <c r="K7" s="38"/>
      <c r="L7" s="38"/>
      <c r="M7" s="38"/>
      <c r="N7" s="38"/>
      <c r="O7" s="38"/>
      <c r="P7" s="38"/>
      <c r="Q7" s="38"/>
      <c r="R7" s="33"/>
      <c r="S7" s="32"/>
    </row>
    <row r="8" spans="1:19" ht="14.65" thickBot="1" x14ac:dyDescent="0.5">
      <c r="A8" s="37" t="s">
        <v>231</v>
      </c>
      <c r="B8" s="35"/>
      <c r="C8" s="36" t="s">
        <v>90</v>
      </c>
      <c r="D8" s="39"/>
      <c r="E8" s="39"/>
      <c r="F8" s="40" t="str">
        <f>F2</f>
        <v>Period 1</v>
      </c>
      <c r="G8" s="40" t="str">
        <f t="shared" ref="G8:Q8" si="0">G2</f>
        <v>Period 2</v>
      </c>
      <c r="H8" s="40" t="str">
        <f t="shared" si="0"/>
        <v>Period 3</v>
      </c>
      <c r="I8" s="40" t="str">
        <f t="shared" si="0"/>
        <v>Period 4</v>
      </c>
      <c r="J8" s="40" t="str">
        <f t="shared" si="0"/>
        <v>Period 5</v>
      </c>
      <c r="K8" s="40" t="str">
        <f t="shared" si="0"/>
        <v>Period 6</v>
      </c>
      <c r="L8" s="40" t="str">
        <f t="shared" si="0"/>
        <v>Period 7</v>
      </c>
      <c r="M8" s="40" t="str">
        <f t="shared" si="0"/>
        <v>Period 8</v>
      </c>
      <c r="N8" s="40" t="str">
        <f t="shared" si="0"/>
        <v>Period 9</v>
      </c>
      <c r="O8" s="40" t="str">
        <f t="shared" si="0"/>
        <v>Period 10</v>
      </c>
      <c r="P8" s="40" t="str">
        <f t="shared" si="0"/>
        <v>Period 11</v>
      </c>
      <c r="Q8" s="40" t="str">
        <f t="shared" si="0"/>
        <v>Period 12</v>
      </c>
      <c r="R8" s="33"/>
      <c r="S8" s="32"/>
    </row>
    <row r="9" spans="1:19" x14ac:dyDescent="0.45">
      <c r="A9" s="35" t="s">
        <v>82</v>
      </c>
      <c r="B9" s="35"/>
      <c r="C9" s="38" t="s">
        <v>7</v>
      </c>
      <c r="D9" s="179"/>
      <c r="E9" s="179"/>
      <c r="F9" s="67"/>
      <c r="G9" s="68"/>
      <c r="H9" s="68"/>
      <c r="I9" s="68"/>
      <c r="J9" s="68"/>
      <c r="K9" s="68"/>
      <c r="L9" s="68"/>
      <c r="M9" s="68"/>
      <c r="N9" s="68"/>
      <c r="O9" s="68"/>
      <c r="P9" s="68"/>
      <c r="Q9" s="69"/>
      <c r="R9" s="33"/>
      <c r="S9" s="32"/>
    </row>
    <row r="10" spans="1:19" x14ac:dyDescent="0.45">
      <c r="A10" s="35" t="s">
        <v>83</v>
      </c>
      <c r="B10" s="35"/>
      <c r="C10" s="38" t="s">
        <v>8</v>
      </c>
      <c r="D10" s="179"/>
      <c r="E10" s="179"/>
      <c r="F10" s="70"/>
      <c r="G10" s="71"/>
      <c r="H10" s="71"/>
      <c r="I10" s="71"/>
      <c r="J10" s="71"/>
      <c r="K10" s="71"/>
      <c r="L10" s="71"/>
      <c r="M10" s="71"/>
      <c r="N10" s="71"/>
      <c r="O10" s="71"/>
      <c r="P10" s="71"/>
      <c r="Q10" s="72"/>
      <c r="R10" s="33"/>
      <c r="S10" s="32"/>
    </row>
    <row r="11" spans="1:19" x14ac:dyDescent="0.45">
      <c r="A11" s="35" t="s">
        <v>177</v>
      </c>
      <c r="B11" s="35"/>
      <c r="C11" s="38" t="s">
        <v>9</v>
      </c>
      <c r="D11" s="179"/>
      <c r="E11" s="179"/>
      <c r="F11" s="70"/>
      <c r="G11" s="71"/>
      <c r="H11" s="71"/>
      <c r="I11" s="71"/>
      <c r="J11" s="71"/>
      <c r="K11" s="71"/>
      <c r="L11" s="71"/>
      <c r="M11" s="71"/>
      <c r="N11" s="71"/>
      <c r="O11" s="71"/>
      <c r="P11" s="71"/>
      <c r="Q11" s="72"/>
      <c r="R11" s="33"/>
      <c r="S11" s="32"/>
    </row>
    <row r="12" spans="1:19" ht="14.65" thickBot="1" x14ac:dyDescent="0.5">
      <c r="A12" s="35"/>
      <c r="B12" s="35"/>
      <c r="C12" s="38" t="s">
        <v>10</v>
      </c>
      <c r="D12" s="179"/>
      <c r="E12" s="179"/>
      <c r="F12" s="73"/>
      <c r="G12" s="74"/>
      <c r="H12" s="74"/>
      <c r="I12" s="74"/>
      <c r="J12" s="74"/>
      <c r="K12" s="74"/>
      <c r="L12" s="74"/>
      <c r="M12" s="74"/>
      <c r="N12" s="74"/>
      <c r="O12" s="74"/>
      <c r="P12" s="74"/>
      <c r="Q12" s="75"/>
      <c r="R12" s="33"/>
      <c r="S12" s="32"/>
    </row>
    <row r="13" spans="1:19" x14ac:dyDescent="0.45">
      <c r="A13" s="37" t="s">
        <v>230</v>
      </c>
      <c r="B13" s="35"/>
      <c r="C13" s="38"/>
      <c r="D13" s="39"/>
      <c r="E13" s="39"/>
      <c r="F13" s="39"/>
      <c r="G13" s="39"/>
      <c r="H13" s="39"/>
      <c r="I13" s="39"/>
      <c r="J13" s="39"/>
      <c r="K13" s="38"/>
      <c r="L13" s="38"/>
      <c r="M13" s="38"/>
      <c r="N13" s="38"/>
      <c r="O13" s="38"/>
      <c r="P13" s="38"/>
      <c r="Q13" s="38"/>
      <c r="R13" s="33"/>
      <c r="S13" s="32"/>
    </row>
    <row r="14" spans="1:19" ht="14.65" thickBot="1" x14ac:dyDescent="0.5">
      <c r="A14" s="35" t="s">
        <v>86</v>
      </c>
      <c r="B14" s="35"/>
      <c r="C14" s="36" t="s">
        <v>92</v>
      </c>
      <c r="D14" s="39"/>
      <c r="E14" s="39"/>
      <c r="F14" s="103" t="str">
        <f>F2</f>
        <v>Period 1</v>
      </c>
      <c r="G14" s="103" t="str">
        <f t="shared" ref="G14:Q14" si="1">G2</f>
        <v>Period 2</v>
      </c>
      <c r="H14" s="103" t="str">
        <f t="shared" si="1"/>
        <v>Period 3</v>
      </c>
      <c r="I14" s="103" t="str">
        <f t="shared" si="1"/>
        <v>Period 4</v>
      </c>
      <c r="J14" s="103" t="str">
        <f t="shared" si="1"/>
        <v>Period 5</v>
      </c>
      <c r="K14" s="103" t="str">
        <f t="shared" si="1"/>
        <v>Period 6</v>
      </c>
      <c r="L14" s="103" t="str">
        <f t="shared" si="1"/>
        <v>Period 7</v>
      </c>
      <c r="M14" s="103" t="str">
        <f t="shared" si="1"/>
        <v>Period 8</v>
      </c>
      <c r="N14" s="103" t="str">
        <f t="shared" si="1"/>
        <v>Period 9</v>
      </c>
      <c r="O14" s="103" t="str">
        <f t="shared" si="1"/>
        <v>Period 10</v>
      </c>
      <c r="P14" s="103" t="str">
        <f t="shared" si="1"/>
        <v>Period 11</v>
      </c>
      <c r="Q14" s="103" t="str">
        <f t="shared" si="1"/>
        <v>Period 12</v>
      </c>
      <c r="R14" s="33"/>
      <c r="S14" s="32"/>
    </row>
    <row r="15" spans="1:19" ht="14.65" thickBot="1" x14ac:dyDescent="0.5">
      <c r="A15" s="35" t="s">
        <v>85</v>
      </c>
      <c r="B15" s="35"/>
      <c r="C15" s="38" t="s">
        <v>91</v>
      </c>
      <c r="D15" s="179"/>
      <c r="E15" s="179"/>
      <c r="F15" s="104">
        <v>7</v>
      </c>
      <c r="G15" s="105">
        <v>12</v>
      </c>
      <c r="H15" s="105">
        <v>3</v>
      </c>
      <c r="I15" s="105"/>
      <c r="J15" s="105"/>
      <c r="K15" s="105"/>
      <c r="L15" s="105"/>
      <c r="M15" s="105"/>
      <c r="N15" s="105"/>
      <c r="O15" s="105"/>
      <c r="P15" s="105"/>
      <c r="Q15" s="106"/>
      <c r="R15" s="33"/>
      <c r="S15" s="32"/>
    </row>
    <row r="16" spans="1:19" x14ac:dyDescent="0.45">
      <c r="A16" s="35" t="s">
        <v>84</v>
      </c>
      <c r="B16" s="35"/>
      <c r="C16" s="38"/>
      <c r="D16" s="179"/>
      <c r="E16" s="179"/>
      <c r="F16" s="180"/>
      <c r="G16" s="181"/>
      <c r="H16" s="181"/>
      <c r="I16" s="181"/>
      <c r="J16" s="181"/>
      <c r="K16" s="182"/>
      <c r="L16" s="182"/>
      <c r="M16" s="182"/>
      <c r="N16" s="182"/>
      <c r="O16" s="182"/>
      <c r="P16" s="182"/>
      <c r="Q16" s="182"/>
      <c r="R16" s="33"/>
      <c r="S16" s="32"/>
    </row>
    <row r="17" spans="1:26" ht="14.65" thickBot="1" x14ac:dyDescent="0.5">
      <c r="A17" s="35" t="s">
        <v>178</v>
      </c>
      <c r="B17" s="35"/>
      <c r="C17" s="37" t="s">
        <v>110</v>
      </c>
      <c r="D17" s="179"/>
      <c r="E17" s="179"/>
      <c r="F17" s="181"/>
      <c r="G17" s="181"/>
      <c r="H17" s="181"/>
      <c r="I17" s="181"/>
      <c r="J17" s="181"/>
      <c r="K17" s="182"/>
      <c r="L17" s="182"/>
      <c r="M17" s="182"/>
      <c r="N17" s="182"/>
      <c r="O17" s="182"/>
      <c r="P17" s="182"/>
      <c r="Q17" s="182"/>
      <c r="R17" s="33"/>
      <c r="S17" s="32"/>
    </row>
    <row r="18" spans="1:26" ht="14.65" thickBot="1" x14ac:dyDescent="0.5">
      <c r="A18" s="35"/>
      <c r="B18" s="35"/>
      <c r="C18" s="35" t="s">
        <v>91</v>
      </c>
      <c r="D18" s="35"/>
      <c r="E18" s="35"/>
      <c r="F18" s="227">
        <v>3</v>
      </c>
      <c r="G18" s="171"/>
      <c r="H18" s="171"/>
      <c r="I18" s="171"/>
      <c r="J18" s="171"/>
      <c r="K18" s="171"/>
      <c r="L18" s="171"/>
      <c r="M18" s="171"/>
      <c r="N18" s="171"/>
      <c r="O18" s="171"/>
      <c r="P18" s="171"/>
      <c r="Q18" s="175"/>
      <c r="R18" s="33"/>
      <c r="S18" s="32"/>
    </row>
    <row r="19" spans="1:26" ht="14.65" thickBot="1" x14ac:dyDescent="0.5">
      <c r="A19" s="35"/>
      <c r="B19" s="35"/>
      <c r="C19" s="35" t="s">
        <v>107</v>
      </c>
      <c r="D19" s="179"/>
      <c r="E19" s="179"/>
      <c r="F19" s="183" t="str">
        <f>IFERROR(VLOOKUP(F18,'Event Sheet'!A1:F36,2,FALSE),"")</f>
        <v>Quality</v>
      </c>
      <c r="G19" s="184"/>
      <c r="H19" s="184"/>
      <c r="I19" s="184"/>
      <c r="J19" s="184"/>
      <c r="K19" s="184"/>
      <c r="L19" s="184"/>
      <c r="M19" s="184"/>
      <c r="N19" s="184"/>
      <c r="O19" s="184"/>
      <c r="P19" s="184"/>
      <c r="Q19" s="185"/>
      <c r="R19" s="33"/>
      <c r="S19" s="32"/>
    </row>
    <row r="20" spans="1:26" ht="14.65" thickBot="1" x14ac:dyDescent="0.5">
      <c r="A20" s="35"/>
      <c r="B20" s="35"/>
      <c r="C20" s="38" t="s">
        <v>97</v>
      </c>
      <c r="D20" s="39"/>
      <c r="E20" s="39"/>
      <c r="F20" s="183" t="str">
        <f>IFERROR(VLOOKUP(F18,'Event Sheet'!$A$1:$F$36,3,FALSE),"")</f>
        <v>Major</v>
      </c>
      <c r="G20" s="184"/>
      <c r="H20" s="184"/>
      <c r="I20" s="184"/>
      <c r="J20" s="184"/>
      <c r="K20" s="184"/>
      <c r="L20" s="184"/>
      <c r="M20" s="184"/>
      <c r="N20" s="184"/>
      <c r="O20" s="184"/>
      <c r="P20" s="184"/>
      <c r="Q20" s="185"/>
      <c r="R20" s="33"/>
      <c r="S20" s="32"/>
    </row>
    <row r="21" spans="1:26" ht="14.25" customHeight="1" thickBot="1" x14ac:dyDescent="0.5">
      <c r="A21" s="35"/>
      <c r="B21" s="35"/>
      <c r="C21" s="35" t="s">
        <v>96</v>
      </c>
      <c r="D21" s="35"/>
      <c r="E21" s="35"/>
      <c r="F21" s="183" t="str">
        <f>IFERROR(VLOOKUP(F18,'Event Sheet'!$A$1:$F$36,4,FALSE),"")</f>
        <v>You received a high quality reward for your organization.</v>
      </c>
      <c r="G21" s="184"/>
      <c r="H21" s="184"/>
      <c r="I21" s="184"/>
      <c r="J21" s="184"/>
      <c r="K21" s="184"/>
      <c r="L21" s="184"/>
      <c r="M21" s="186"/>
      <c r="N21" s="186"/>
      <c r="O21" s="186"/>
      <c r="P21" s="186"/>
      <c r="Q21" s="187"/>
      <c r="R21" s="33"/>
      <c r="S21" s="32"/>
    </row>
    <row r="22" spans="1:26" ht="14.65" thickBot="1" x14ac:dyDescent="0.5">
      <c r="A22" s="35"/>
      <c r="B22" s="35"/>
      <c r="C22" s="35" t="s">
        <v>109</v>
      </c>
      <c r="D22" s="35"/>
      <c r="E22" s="35"/>
      <c r="F22" s="183" t="str">
        <f>IFERROR(VLOOKUP(F18,'Event Sheet'!$A$1:$F$36,6,FALSE),"")</f>
        <v>Every product supplied by a supplier with quality ≥ Very High</v>
      </c>
      <c r="G22" s="184"/>
      <c r="H22" s="184"/>
      <c r="I22" s="184"/>
      <c r="J22" s="184"/>
      <c r="K22" s="184"/>
      <c r="L22" s="184"/>
      <c r="M22" s="184"/>
      <c r="N22" s="184"/>
      <c r="O22" s="184"/>
      <c r="P22" s="184"/>
      <c r="Q22" s="185"/>
      <c r="R22" s="33"/>
      <c r="S22" s="32"/>
    </row>
    <row r="23" spans="1:26" ht="14.65" thickBot="1" x14ac:dyDescent="0.5">
      <c r="A23" s="35"/>
      <c r="B23" s="35"/>
      <c r="C23" s="35" t="s">
        <v>108</v>
      </c>
      <c r="D23" s="35"/>
      <c r="E23" s="35"/>
      <c r="F23" s="183" t="str">
        <f>IFERROR(VLOOKUP(F18,'Event Sheet'!$A$1:$F$36,5,FALSE),"")</f>
        <v>Receive $10,000 as a period adjustment for each applicable product</v>
      </c>
      <c r="G23" s="184"/>
      <c r="H23" s="184"/>
      <c r="I23" s="184"/>
      <c r="J23" s="184"/>
      <c r="K23" s="184"/>
      <c r="L23" s="184"/>
      <c r="M23" s="184"/>
      <c r="N23" s="184"/>
      <c r="O23" s="184"/>
      <c r="P23" s="184"/>
      <c r="Q23" s="185"/>
      <c r="R23" s="33"/>
      <c r="S23" s="32"/>
    </row>
    <row r="24" spans="1:26" ht="14.65" thickBot="1" x14ac:dyDescent="0.5">
      <c r="A24" s="35"/>
      <c r="B24" s="35"/>
      <c r="C24" s="35" t="s">
        <v>150</v>
      </c>
      <c r="D24" s="35"/>
      <c r="E24" s="35"/>
      <c r="F24" s="183" t="str">
        <f>IFERROR(VLOOKUP(F18,'Event Sheet'!$A$1:$G$36,7,FALSE),"")</f>
        <v>Add 10,000 to the current period in column E on the Performance Sheet for each product impacted</v>
      </c>
      <c r="G24" s="184"/>
      <c r="H24" s="184"/>
      <c r="I24" s="184"/>
      <c r="J24" s="184"/>
      <c r="K24" s="184"/>
      <c r="L24" s="184"/>
      <c r="M24" s="184"/>
      <c r="N24" s="184"/>
      <c r="O24" s="184"/>
      <c r="P24" s="184"/>
      <c r="Q24" s="185"/>
      <c r="R24" s="33"/>
      <c r="S24" s="32"/>
    </row>
    <row r="25" spans="1:26" x14ac:dyDescent="0.45">
      <c r="A25" s="35"/>
      <c r="B25" s="35"/>
      <c r="C25" s="35"/>
      <c r="D25" s="35"/>
      <c r="E25" s="35"/>
      <c r="F25" s="35"/>
      <c r="G25" s="35"/>
      <c r="H25" s="35"/>
      <c r="I25" s="35"/>
      <c r="J25" s="35"/>
      <c r="K25" s="35"/>
      <c r="L25" s="35"/>
      <c r="M25" s="35"/>
      <c r="N25" s="35"/>
      <c r="O25" s="35"/>
      <c r="P25" s="35"/>
      <c r="Q25" s="35"/>
      <c r="R25" s="33"/>
      <c r="S25" s="32"/>
    </row>
    <row r="26" spans="1:26" ht="14.65" thickBot="1" x14ac:dyDescent="0.5">
      <c r="A26" s="35"/>
      <c r="B26" s="35"/>
      <c r="C26" s="36" t="s">
        <v>87</v>
      </c>
      <c r="D26" s="40" t="str">
        <f>D2</f>
        <v>Period -1</v>
      </c>
      <c r="E26" s="40" t="str">
        <f t="shared" ref="E26:Q26" si="2">E2</f>
        <v>Period 0</v>
      </c>
      <c r="F26" s="40" t="str">
        <f t="shared" si="2"/>
        <v>Period 1</v>
      </c>
      <c r="G26" s="40" t="str">
        <f t="shared" si="2"/>
        <v>Period 2</v>
      </c>
      <c r="H26" s="40" t="str">
        <f t="shared" si="2"/>
        <v>Period 3</v>
      </c>
      <c r="I26" s="40" t="str">
        <f t="shared" si="2"/>
        <v>Period 4</v>
      </c>
      <c r="J26" s="40" t="str">
        <f t="shared" si="2"/>
        <v>Period 5</v>
      </c>
      <c r="K26" s="40" t="str">
        <f t="shared" si="2"/>
        <v>Period 6</v>
      </c>
      <c r="L26" s="40" t="str">
        <f t="shared" si="2"/>
        <v>Period 7</v>
      </c>
      <c r="M26" s="40" t="str">
        <f t="shared" si="2"/>
        <v>Period 8</v>
      </c>
      <c r="N26" s="40" t="str">
        <f t="shared" si="2"/>
        <v>Period 9</v>
      </c>
      <c r="O26" s="40" t="str">
        <f t="shared" si="2"/>
        <v>Period 10</v>
      </c>
      <c r="P26" s="40" t="str">
        <f t="shared" si="2"/>
        <v>Period 11</v>
      </c>
      <c r="Q26" s="40" t="str">
        <f t="shared" si="2"/>
        <v>Period 12</v>
      </c>
      <c r="S26" s="32"/>
    </row>
    <row r="27" spans="1:26" x14ac:dyDescent="0.45">
      <c r="A27" s="35"/>
      <c r="B27" s="35"/>
      <c r="C27" s="38" t="s">
        <v>7</v>
      </c>
      <c r="D27" s="82"/>
      <c r="E27" s="83"/>
      <c r="F27" s="83"/>
      <c r="G27" s="165"/>
      <c r="H27" s="165"/>
      <c r="I27" s="165"/>
      <c r="J27" s="83"/>
      <c r="K27" s="83"/>
      <c r="L27" s="83"/>
      <c r="M27" s="83"/>
      <c r="N27" s="83"/>
      <c r="O27" s="83"/>
      <c r="P27" s="83"/>
      <c r="Q27" s="84"/>
      <c r="S27" s="32"/>
    </row>
    <row r="28" spans="1:26" x14ac:dyDescent="0.45">
      <c r="A28" s="35"/>
      <c r="B28" s="35"/>
      <c r="C28" s="38" t="s">
        <v>8</v>
      </c>
      <c r="D28" s="85"/>
      <c r="E28" s="86"/>
      <c r="F28" s="86"/>
      <c r="G28" s="166"/>
      <c r="H28" s="166"/>
      <c r="I28" s="166"/>
      <c r="J28" s="86"/>
      <c r="K28" s="86"/>
      <c r="L28" s="86"/>
      <c r="M28" s="86"/>
      <c r="N28" s="86"/>
      <c r="O28" s="86"/>
      <c r="P28" s="86"/>
      <c r="Q28" s="87"/>
      <c r="S28" s="32"/>
    </row>
    <row r="29" spans="1:26" x14ac:dyDescent="0.45">
      <c r="A29" s="35"/>
      <c r="B29" s="35"/>
      <c r="C29" s="38" t="s">
        <v>9</v>
      </c>
      <c r="D29" s="85"/>
      <c r="E29" s="86"/>
      <c r="F29" s="86"/>
      <c r="G29" s="166"/>
      <c r="H29" s="166"/>
      <c r="I29" s="166"/>
      <c r="J29" s="86"/>
      <c r="K29" s="86"/>
      <c r="L29" s="86"/>
      <c r="M29" s="86"/>
      <c r="N29" s="86"/>
      <c r="O29" s="86"/>
      <c r="P29" s="86"/>
      <c r="Q29" s="87"/>
      <c r="W29" s="34"/>
      <c r="X29" s="34"/>
      <c r="Y29" s="34"/>
      <c r="Z29" s="34"/>
    </row>
    <row r="30" spans="1:26" ht="14.65" thickBot="1" x14ac:dyDescent="0.5">
      <c r="A30" s="35"/>
      <c r="B30" s="35"/>
      <c r="C30" s="38" t="s">
        <v>10</v>
      </c>
      <c r="D30" s="88"/>
      <c r="E30" s="89"/>
      <c r="F30" s="89"/>
      <c r="G30" s="167"/>
      <c r="H30" s="167"/>
      <c r="I30" s="167"/>
      <c r="J30" s="89"/>
      <c r="K30" s="89"/>
      <c r="L30" s="89"/>
      <c r="M30" s="89"/>
      <c r="N30" s="89"/>
      <c r="O30" s="89"/>
      <c r="P30" s="89"/>
      <c r="Q30" s="90"/>
      <c r="W30" s="65"/>
      <c r="X30" s="65"/>
      <c r="Y30" s="65"/>
      <c r="Z30" s="34"/>
    </row>
    <row r="31" spans="1:26" x14ac:dyDescent="0.45">
      <c r="A31" s="35"/>
      <c r="B31" s="35"/>
      <c r="C31" s="38"/>
      <c r="D31" s="39"/>
      <c r="E31" s="39"/>
      <c r="F31" s="39"/>
      <c r="G31" s="39"/>
      <c r="H31" s="39"/>
      <c r="I31" s="39"/>
      <c r="J31" s="39"/>
      <c r="K31" s="38"/>
      <c r="L31" s="38"/>
      <c r="M31" s="38"/>
      <c r="N31" s="38"/>
      <c r="O31" s="38"/>
      <c r="P31" s="38"/>
      <c r="Q31" s="38"/>
      <c r="W31" s="65"/>
      <c r="X31" s="65"/>
      <c r="Y31" s="65"/>
      <c r="Z31" s="34"/>
    </row>
    <row r="32" spans="1:26" ht="14.65" thickBot="1" x14ac:dyDescent="0.5">
      <c r="A32" s="35"/>
      <c r="B32" s="35"/>
      <c r="C32" s="36" t="s">
        <v>227</v>
      </c>
      <c r="D32" s="39"/>
      <c r="E32" s="39"/>
      <c r="F32" s="40" t="str">
        <f>F2</f>
        <v>Period 1</v>
      </c>
      <c r="G32" s="40" t="str">
        <f t="shared" ref="G32:Q32" si="3">G2</f>
        <v>Period 2</v>
      </c>
      <c r="H32" s="40" t="str">
        <f t="shared" si="3"/>
        <v>Period 3</v>
      </c>
      <c r="I32" s="40" t="str">
        <f t="shared" si="3"/>
        <v>Period 4</v>
      </c>
      <c r="J32" s="40" t="str">
        <f t="shared" si="3"/>
        <v>Period 5</v>
      </c>
      <c r="K32" s="40" t="str">
        <f t="shared" si="3"/>
        <v>Period 6</v>
      </c>
      <c r="L32" s="40" t="str">
        <f t="shared" si="3"/>
        <v>Period 7</v>
      </c>
      <c r="M32" s="40" t="str">
        <f t="shared" si="3"/>
        <v>Period 8</v>
      </c>
      <c r="N32" s="40" t="str">
        <f t="shared" si="3"/>
        <v>Period 9</v>
      </c>
      <c r="O32" s="40" t="str">
        <f t="shared" si="3"/>
        <v>Period 10</v>
      </c>
      <c r="P32" s="40" t="str">
        <f t="shared" si="3"/>
        <v>Period 11</v>
      </c>
      <c r="Q32" s="40" t="str">
        <f t="shared" si="3"/>
        <v>Period 12</v>
      </c>
      <c r="W32" s="65"/>
      <c r="X32" s="65"/>
      <c r="Y32" s="65"/>
      <c r="Z32" s="34"/>
    </row>
    <row r="33" spans="1:26" x14ac:dyDescent="0.45">
      <c r="A33" s="35"/>
      <c r="B33" s="35"/>
      <c r="C33" s="38" t="s">
        <v>7</v>
      </c>
      <c r="D33" s="63"/>
      <c r="E33" s="63"/>
      <c r="F33" s="91"/>
      <c r="G33" s="92"/>
      <c r="H33" s="92"/>
      <c r="I33" s="92"/>
      <c r="J33" s="92"/>
      <c r="K33" s="92"/>
      <c r="L33" s="92"/>
      <c r="M33" s="92"/>
      <c r="N33" s="92"/>
      <c r="O33" s="92"/>
      <c r="P33" s="92"/>
      <c r="Q33" s="93"/>
      <c r="W33" s="65"/>
      <c r="X33" s="65"/>
      <c r="Y33" s="65"/>
      <c r="Z33" s="34"/>
    </row>
    <row r="34" spans="1:26" x14ac:dyDescent="0.45">
      <c r="A34" s="35"/>
      <c r="B34" s="35"/>
      <c r="C34" s="38" t="s">
        <v>8</v>
      </c>
      <c r="D34" s="63"/>
      <c r="E34" s="63"/>
      <c r="F34" s="94"/>
      <c r="G34" s="95"/>
      <c r="H34" s="95"/>
      <c r="I34" s="95"/>
      <c r="J34" s="95"/>
      <c r="K34" s="95"/>
      <c r="L34" s="95"/>
      <c r="M34" s="95"/>
      <c r="N34" s="95"/>
      <c r="O34" s="95"/>
      <c r="P34" s="95"/>
      <c r="Q34" s="96"/>
      <c r="W34" s="65"/>
      <c r="X34" s="65"/>
      <c r="Y34" s="65"/>
      <c r="Z34" s="34"/>
    </row>
    <row r="35" spans="1:26" x14ac:dyDescent="0.45">
      <c r="A35" s="35"/>
      <c r="B35" s="35"/>
      <c r="C35" s="38" t="s">
        <v>9</v>
      </c>
      <c r="D35" s="63"/>
      <c r="E35" s="63"/>
      <c r="F35" s="94"/>
      <c r="G35" s="95"/>
      <c r="H35" s="95"/>
      <c r="I35" s="95"/>
      <c r="J35" s="95"/>
      <c r="K35" s="95"/>
      <c r="L35" s="95"/>
      <c r="M35" s="95"/>
      <c r="N35" s="95"/>
      <c r="O35" s="95"/>
      <c r="P35" s="95"/>
      <c r="Q35" s="96"/>
      <c r="W35" s="65"/>
      <c r="X35" s="65"/>
      <c r="Y35" s="65"/>
      <c r="Z35" s="34"/>
    </row>
    <row r="36" spans="1:26" ht="14.65" thickBot="1" x14ac:dyDescent="0.5">
      <c r="A36" s="35"/>
      <c r="B36" s="35"/>
      <c r="C36" s="38" t="s">
        <v>10</v>
      </c>
      <c r="D36" s="63"/>
      <c r="E36" s="63"/>
      <c r="F36" s="97"/>
      <c r="G36" s="98"/>
      <c r="H36" s="98"/>
      <c r="I36" s="98"/>
      <c r="J36" s="98"/>
      <c r="K36" s="98"/>
      <c r="L36" s="98"/>
      <c r="M36" s="98"/>
      <c r="N36" s="98"/>
      <c r="O36" s="98"/>
      <c r="P36" s="98"/>
      <c r="Q36" s="99"/>
      <c r="W36" s="65"/>
      <c r="X36" s="65"/>
      <c r="Y36" s="65"/>
      <c r="Z36" s="34"/>
    </row>
    <row r="37" spans="1:26" x14ac:dyDescent="0.45">
      <c r="A37" s="35"/>
      <c r="B37" s="35"/>
      <c r="C37" s="38" t="s">
        <v>232</v>
      </c>
      <c r="D37" s="63"/>
      <c r="E37" s="63"/>
      <c r="F37" s="63"/>
      <c r="G37" s="63"/>
      <c r="H37" s="63"/>
      <c r="I37" s="63"/>
      <c r="J37" s="63"/>
      <c r="K37" s="63"/>
      <c r="L37" s="63"/>
      <c r="M37" s="63"/>
      <c r="N37" s="63"/>
      <c r="O37" s="63"/>
      <c r="P37" s="63"/>
      <c r="Q37" s="63"/>
      <c r="W37" s="65"/>
      <c r="X37" s="65"/>
      <c r="Y37" s="65"/>
      <c r="Z37" s="34"/>
    </row>
    <row r="38" spans="1:26" ht="14.65" thickBot="1" x14ac:dyDescent="0.5">
      <c r="A38" s="34"/>
      <c r="B38" s="34"/>
      <c r="C38" s="63"/>
      <c r="D38" s="63"/>
      <c r="E38" s="63"/>
      <c r="F38" s="63"/>
      <c r="G38" s="63"/>
      <c r="H38" s="63"/>
      <c r="I38" s="63"/>
      <c r="J38" s="63"/>
      <c r="K38" s="63"/>
      <c r="L38" s="63"/>
      <c r="M38" s="63"/>
      <c r="N38" s="63"/>
      <c r="O38" s="63"/>
      <c r="P38" s="63"/>
      <c r="Q38" s="63"/>
      <c r="W38" s="65"/>
      <c r="X38" s="65"/>
      <c r="Y38" s="65"/>
      <c r="Z38" s="34"/>
    </row>
    <row r="39" spans="1:26" ht="47.25" customHeight="1" x14ac:dyDescent="0.45">
      <c r="A39" s="35"/>
      <c r="B39" s="228" t="s">
        <v>95</v>
      </c>
      <c r="C39" s="188" t="s">
        <v>2</v>
      </c>
      <c r="D39" s="188"/>
      <c r="E39" s="189" t="str">
        <f>'Supplier Management Sheet'!C3</f>
        <v>Upfront Setup Costs</v>
      </c>
      <c r="F39" s="189" t="str">
        <f>'Supplier Management Sheet'!D3</f>
        <v>Period Fixed Costs</v>
      </c>
      <c r="G39" s="189" t="str">
        <f>'Supplier Management Sheet'!E3</f>
        <v>Var Cost A</v>
      </c>
      <c r="H39" s="189" t="str">
        <f>'Supplier Management Sheet'!F3</f>
        <v>Var Cost B</v>
      </c>
      <c r="I39" s="189" t="str">
        <f>'Supplier Management Sheet'!G3</f>
        <v>Var Cost C</v>
      </c>
      <c r="J39" s="189" t="str">
        <f>'Supplier Management Sheet'!H3</f>
        <v>Var Cost D</v>
      </c>
      <c r="K39" s="188"/>
      <c r="L39" s="188" t="str">
        <f>'Supplier Management Sheet'!J3</f>
        <v>Quality</v>
      </c>
      <c r="M39" s="188" t="str">
        <f>'Supplier Management Sheet'!K3</f>
        <v>Disruption Risk Management</v>
      </c>
      <c r="N39" s="188" t="str">
        <f>'Supplier Management Sheet'!L3</f>
        <v>Timeliness</v>
      </c>
      <c r="O39" s="190" t="str">
        <f>'Supplier Management Sheet'!M3</f>
        <v>Innovativeness</v>
      </c>
      <c r="P39" s="35"/>
      <c r="Q39" s="63" t="s">
        <v>173</v>
      </c>
      <c r="R39" s="64" t="s">
        <v>174</v>
      </c>
      <c r="S39" s="63" t="s">
        <v>175</v>
      </c>
      <c r="T39" s="63" t="s">
        <v>176</v>
      </c>
      <c r="U39" s="63"/>
      <c r="V39" s="34"/>
      <c r="W39" s="34"/>
      <c r="X39" s="34"/>
      <c r="Y39" s="34"/>
      <c r="Z39" s="34"/>
    </row>
    <row r="40" spans="1:26" x14ac:dyDescent="0.45">
      <c r="A40" s="35"/>
      <c r="B40" s="229" t="s">
        <v>0</v>
      </c>
      <c r="C40" s="191" t="s">
        <v>2</v>
      </c>
      <c r="D40" s="191"/>
      <c r="E40" s="192">
        <f>'Supplier Management Sheet'!C4</f>
        <v>-100000</v>
      </c>
      <c r="F40" s="192">
        <f>'Supplier Management Sheet'!D4</f>
        <v>-1000</v>
      </c>
      <c r="G40" s="193">
        <f>'Supplier Management Sheet'!E4</f>
        <v>2</v>
      </c>
      <c r="H40" s="193">
        <f>'Supplier Management Sheet'!F4</f>
        <v>4</v>
      </c>
      <c r="I40" s="193">
        <f>'Supplier Management Sheet'!G4</f>
        <v>5</v>
      </c>
      <c r="J40" s="193">
        <f>'Supplier Management Sheet'!H4</f>
        <v>6</v>
      </c>
      <c r="K40" s="192"/>
      <c r="L40" s="192" t="str">
        <f>'Supplier Management Sheet'!J4</f>
        <v>High</v>
      </c>
      <c r="M40" s="192" t="str">
        <f>'Supplier Management Sheet'!K4</f>
        <v>High</v>
      </c>
      <c r="N40" s="192" t="str">
        <f>'Supplier Management Sheet'!L4</f>
        <v>Very High</v>
      </c>
      <c r="O40" s="194" t="str">
        <f>'Supplier Management Sheet'!M4</f>
        <v>Low</v>
      </c>
      <c r="P40" s="35"/>
      <c r="Q40" s="64" t="s">
        <v>2</v>
      </c>
      <c r="R40" s="63" t="s">
        <v>2</v>
      </c>
      <c r="S40" s="63" t="s">
        <v>2</v>
      </c>
      <c r="T40" s="63" t="s">
        <v>2</v>
      </c>
      <c r="U40" s="63"/>
      <c r="V40" s="34"/>
      <c r="W40" s="34"/>
      <c r="X40" s="34"/>
      <c r="Y40" s="34"/>
      <c r="Z40" s="34"/>
    </row>
    <row r="41" spans="1:26" x14ac:dyDescent="0.45">
      <c r="A41" s="35"/>
      <c r="B41" s="230"/>
      <c r="C41" s="196" t="s">
        <v>3</v>
      </c>
      <c r="D41" s="196"/>
      <c r="E41" s="197">
        <f>'Supplier Management Sheet'!C5</f>
        <v>-40000</v>
      </c>
      <c r="F41" s="197">
        <f>'Supplier Management Sheet'!D5</f>
        <v>-750</v>
      </c>
      <c r="G41" s="198">
        <f>'Supplier Management Sheet'!E5</f>
        <v>4</v>
      </c>
      <c r="H41" s="198">
        <f>'Supplier Management Sheet'!F5</f>
        <v>5</v>
      </c>
      <c r="I41" s="198">
        <f>'Supplier Management Sheet'!G5</f>
        <v>5</v>
      </c>
      <c r="J41" s="198" t="str">
        <f>'Supplier Management Sheet'!H5</f>
        <v/>
      </c>
      <c r="K41" s="197"/>
      <c r="L41" s="197" t="str">
        <f>'Supplier Management Sheet'!J5</f>
        <v>Medium</v>
      </c>
      <c r="M41" s="197" t="str">
        <f>'Supplier Management Sheet'!K5</f>
        <v>Medium</v>
      </c>
      <c r="N41" s="197" t="str">
        <f>'Supplier Management Sheet'!L5</f>
        <v>Very High</v>
      </c>
      <c r="O41" s="199" t="str">
        <f>'Supplier Management Sheet'!M5</f>
        <v>Low</v>
      </c>
      <c r="P41" s="35"/>
      <c r="Q41" s="64" t="s">
        <v>3</v>
      </c>
      <c r="R41" s="63" t="s">
        <v>3</v>
      </c>
      <c r="S41" s="63" t="s">
        <v>3</v>
      </c>
      <c r="T41" s="63" t="s">
        <v>22</v>
      </c>
      <c r="U41" s="35"/>
    </row>
    <row r="42" spans="1:26" x14ac:dyDescent="0.45">
      <c r="A42" s="35"/>
      <c r="B42" s="230"/>
      <c r="C42" s="196" t="s">
        <v>21</v>
      </c>
      <c r="D42" s="196"/>
      <c r="E42" s="197">
        <f>'Supplier Management Sheet'!C6</f>
        <v>-10000</v>
      </c>
      <c r="F42" s="197">
        <f>'Supplier Management Sheet'!D6</f>
        <v>-500</v>
      </c>
      <c r="G42" s="198">
        <f>'Supplier Management Sheet'!E6</f>
        <v>2</v>
      </c>
      <c r="H42" s="198" t="str">
        <f>'Supplier Management Sheet'!F6</f>
        <v/>
      </c>
      <c r="I42" s="198" t="str">
        <f>'Supplier Management Sheet'!G6</f>
        <v/>
      </c>
      <c r="J42" s="198">
        <f>'Supplier Management Sheet'!H6</f>
        <v>0</v>
      </c>
      <c r="K42" s="197"/>
      <c r="L42" s="197" t="str">
        <f>'Supplier Management Sheet'!J6</f>
        <v>Medium</v>
      </c>
      <c r="M42" s="197" t="str">
        <f>'Supplier Management Sheet'!K6</f>
        <v>Medium</v>
      </c>
      <c r="N42" s="197" t="str">
        <f>'Supplier Management Sheet'!L6</f>
        <v>Medium</v>
      </c>
      <c r="O42" s="199" t="str">
        <f>'Supplier Management Sheet'!M6</f>
        <v>Low</v>
      </c>
      <c r="P42" s="35"/>
      <c r="Q42" s="64" t="s">
        <v>21</v>
      </c>
      <c r="R42" s="63" t="s">
        <v>4</v>
      </c>
      <c r="S42" s="63" t="s">
        <v>4</v>
      </c>
      <c r="T42" s="63" t="s">
        <v>4</v>
      </c>
      <c r="U42" s="35"/>
    </row>
    <row r="43" spans="1:26" x14ac:dyDescent="0.45">
      <c r="A43" s="35"/>
      <c r="B43" s="230"/>
      <c r="C43" s="196" t="s">
        <v>22</v>
      </c>
      <c r="D43" s="196"/>
      <c r="E43" s="197">
        <f>'Supplier Management Sheet'!C7</f>
        <v>-20000</v>
      </c>
      <c r="F43" s="197">
        <f>'Supplier Management Sheet'!D7</f>
        <v>-500</v>
      </c>
      <c r="G43" s="198" t="str">
        <f>'Supplier Management Sheet'!E7</f>
        <v/>
      </c>
      <c r="H43" s="198" t="str">
        <f>'Supplier Management Sheet'!F7</f>
        <v/>
      </c>
      <c r="I43" s="198">
        <f>'Supplier Management Sheet'!G7</f>
        <v>0</v>
      </c>
      <c r="J43" s="198">
        <f>'Supplier Management Sheet'!H7</f>
        <v>5</v>
      </c>
      <c r="K43" s="197"/>
      <c r="L43" s="197" t="str">
        <f>'Supplier Management Sheet'!J7</f>
        <v>Very High</v>
      </c>
      <c r="M43" s="197" t="str">
        <f>'Supplier Management Sheet'!K7</f>
        <v>Very High</v>
      </c>
      <c r="N43" s="197" t="str">
        <f>'Supplier Management Sheet'!L7</f>
        <v>Very High</v>
      </c>
      <c r="O43" s="199" t="str">
        <f>'Supplier Management Sheet'!M7</f>
        <v>Low</v>
      </c>
      <c r="P43" s="35"/>
      <c r="Q43" s="64" t="s">
        <v>4</v>
      </c>
      <c r="R43" s="63" t="s">
        <v>6</v>
      </c>
      <c r="S43" s="63" t="s">
        <v>14</v>
      </c>
      <c r="T43" s="63" t="s">
        <v>5</v>
      </c>
      <c r="U43" s="35"/>
    </row>
    <row r="44" spans="1:26" x14ac:dyDescent="0.45">
      <c r="A44" s="35"/>
      <c r="B44" s="231" t="s">
        <v>1</v>
      </c>
      <c r="C44" s="196" t="s">
        <v>4</v>
      </c>
      <c r="D44" s="196"/>
      <c r="E44" s="197">
        <f>'Supplier Management Sheet'!C8</f>
        <v>-500</v>
      </c>
      <c r="F44" s="197">
        <f>'Supplier Management Sheet'!D8</f>
        <v>-2700</v>
      </c>
      <c r="G44" s="198">
        <f>'Supplier Management Sheet'!E8</f>
        <v>3</v>
      </c>
      <c r="H44" s="198">
        <f>'Supplier Management Sheet'!F8</f>
        <v>4</v>
      </c>
      <c r="I44" s="198">
        <f>'Supplier Management Sheet'!G8</f>
        <v>5</v>
      </c>
      <c r="J44" s="198">
        <f>'Supplier Management Sheet'!H8</f>
        <v>8</v>
      </c>
      <c r="K44" s="197"/>
      <c r="L44" s="197" t="str">
        <f>'Supplier Management Sheet'!J8</f>
        <v>Low</v>
      </c>
      <c r="M44" s="197" t="str">
        <f>'Supplier Management Sheet'!K8</f>
        <v>Low</v>
      </c>
      <c r="N44" s="197" t="str">
        <f>'Supplier Management Sheet'!L8</f>
        <v>Very Low</v>
      </c>
      <c r="O44" s="199" t="str">
        <f>'Supplier Management Sheet'!M8</f>
        <v>Low</v>
      </c>
      <c r="P44" s="35"/>
      <c r="Q44" s="64" t="s">
        <v>15</v>
      </c>
      <c r="R44" s="63" t="s">
        <v>14</v>
      </c>
      <c r="S44" s="63" t="s">
        <v>17</v>
      </c>
      <c r="T44" s="64" t="s">
        <v>15</v>
      </c>
      <c r="U44" s="35"/>
    </row>
    <row r="45" spans="1:26" x14ac:dyDescent="0.45">
      <c r="A45" s="35"/>
      <c r="B45" s="195"/>
      <c r="C45" s="196" t="s">
        <v>5</v>
      </c>
      <c r="D45" s="196"/>
      <c r="E45" s="197">
        <f>'Supplier Management Sheet'!C9</f>
        <v>-8000</v>
      </c>
      <c r="F45" s="197">
        <f>'Supplier Management Sheet'!D9</f>
        <v>-1200</v>
      </c>
      <c r="G45" s="198" t="str">
        <f>'Supplier Management Sheet'!E9</f>
        <v/>
      </c>
      <c r="H45" s="198" t="str">
        <f>'Supplier Management Sheet'!F9</f>
        <v/>
      </c>
      <c r="I45" s="198" t="str">
        <f>'Supplier Management Sheet'!G9</f>
        <v/>
      </c>
      <c r="J45" s="198">
        <f>'Supplier Management Sheet'!H9</f>
        <v>6</v>
      </c>
      <c r="K45" s="197"/>
      <c r="L45" s="197" t="str">
        <f>'Supplier Management Sheet'!J9</f>
        <v>High</v>
      </c>
      <c r="M45" s="197" t="str">
        <f>'Supplier Management Sheet'!K9</f>
        <v>High</v>
      </c>
      <c r="N45" s="197" t="str">
        <f>'Supplier Management Sheet'!L9</f>
        <v>Very High</v>
      </c>
      <c r="O45" s="199" t="str">
        <f>'Supplier Management Sheet'!M9</f>
        <v>High</v>
      </c>
      <c r="P45" s="35"/>
      <c r="Q45" s="64" t="s">
        <v>17</v>
      </c>
      <c r="R45" s="63" t="s">
        <v>16</v>
      </c>
      <c r="S45" s="35" t="s">
        <v>18</v>
      </c>
      <c r="T45" s="63" t="s">
        <v>16</v>
      </c>
      <c r="U45" s="35"/>
    </row>
    <row r="46" spans="1:26" x14ac:dyDescent="0.45">
      <c r="A46" s="35"/>
      <c r="B46" s="195"/>
      <c r="C46" s="196" t="s">
        <v>6</v>
      </c>
      <c r="D46" s="196"/>
      <c r="E46" s="197">
        <f>'Supplier Management Sheet'!C10</f>
        <v>-4500</v>
      </c>
      <c r="F46" s="197">
        <f>'Supplier Management Sheet'!D10</f>
        <v>-1500</v>
      </c>
      <c r="G46" s="198" t="str">
        <f>'Supplier Management Sheet'!E10</f>
        <v/>
      </c>
      <c r="H46" s="198">
        <f>'Supplier Management Sheet'!F10</f>
        <v>3</v>
      </c>
      <c r="I46" s="198" t="str">
        <f>'Supplier Management Sheet'!G10</f>
        <v/>
      </c>
      <c r="J46" s="198">
        <f>'Supplier Management Sheet'!H10</f>
        <v>0</v>
      </c>
      <c r="K46" s="197"/>
      <c r="L46" s="197" t="str">
        <f>'Supplier Management Sheet'!J10</f>
        <v>Low</v>
      </c>
      <c r="M46" s="197" t="str">
        <f>'Supplier Management Sheet'!K10</f>
        <v>Medium</v>
      </c>
      <c r="N46" s="197" t="str">
        <f>'Supplier Management Sheet'!L10</f>
        <v>Low</v>
      </c>
      <c r="O46" s="199" t="str">
        <f>'Supplier Management Sheet'!M10</f>
        <v>Low</v>
      </c>
      <c r="P46" s="35"/>
      <c r="Q46" s="64" t="s">
        <v>18</v>
      </c>
      <c r="R46" s="64" t="s">
        <v>20</v>
      </c>
      <c r="S46" s="63"/>
      <c r="T46" s="64" t="s">
        <v>17</v>
      </c>
      <c r="U46" s="35"/>
    </row>
    <row r="47" spans="1:26" x14ac:dyDescent="0.45">
      <c r="A47" s="35"/>
      <c r="B47" s="195"/>
      <c r="C47" s="196" t="s">
        <v>14</v>
      </c>
      <c r="D47" s="196"/>
      <c r="E47" s="197">
        <f>'Supplier Management Sheet'!C11</f>
        <v>-2000</v>
      </c>
      <c r="F47" s="197">
        <f>'Supplier Management Sheet'!D11</f>
        <v>-3000</v>
      </c>
      <c r="G47" s="198">
        <f>'Supplier Management Sheet'!E11</f>
        <v>0</v>
      </c>
      <c r="H47" s="198">
        <f>'Supplier Management Sheet'!F11</f>
        <v>5</v>
      </c>
      <c r="I47" s="198">
        <f>'Supplier Management Sheet'!G11</f>
        <v>6</v>
      </c>
      <c r="J47" s="198">
        <f>'Supplier Management Sheet'!H11</f>
        <v>0</v>
      </c>
      <c r="K47" s="197"/>
      <c r="L47" s="197" t="str">
        <f>'Supplier Management Sheet'!J11</f>
        <v>Very Low</v>
      </c>
      <c r="M47" s="197" t="str">
        <f>'Supplier Management Sheet'!K11</f>
        <v>Very High</v>
      </c>
      <c r="N47" s="197" t="str">
        <f>'Supplier Management Sheet'!L11</f>
        <v>Medium</v>
      </c>
      <c r="O47" s="199" t="str">
        <f>'Supplier Management Sheet'!M11</f>
        <v>Medium</v>
      </c>
      <c r="P47" s="35"/>
      <c r="Q47" s="64" t="s">
        <v>19</v>
      </c>
      <c r="R47" s="63"/>
      <c r="S47" s="63"/>
      <c r="T47" s="64" t="s">
        <v>19</v>
      </c>
      <c r="U47" s="35"/>
    </row>
    <row r="48" spans="1:26" x14ac:dyDescent="0.45">
      <c r="A48" s="35"/>
      <c r="B48" s="195"/>
      <c r="C48" s="196" t="s">
        <v>15</v>
      </c>
      <c r="D48" s="196"/>
      <c r="E48" s="197">
        <f>'Supplier Management Sheet'!C12</f>
        <v>-5000</v>
      </c>
      <c r="F48" s="197">
        <f>'Supplier Management Sheet'!D12</f>
        <v>-300</v>
      </c>
      <c r="G48" s="198">
        <f>'Supplier Management Sheet'!E12</f>
        <v>5</v>
      </c>
      <c r="H48" s="198">
        <f>'Supplier Management Sheet'!F12</f>
        <v>0</v>
      </c>
      <c r="I48" s="198" t="str">
        <f>'Supplier Management Sheet'!G12</f>
        <v/>
      </c>
      <c r="J48" s="198">
        <f>'Supplier Management Sheet'!H12</f>
        <v>9</v>
      </c>
      <c r="K48" s="197"/>
      <c r="L48" s="197" t="str">
        <f>'Supplier Management Sheet'!J12</f>
        <v>Very High</v>
      </c>
      <c r="M48" s="197" t="str">
        <f>'Supplier Management Sheet'!K12</f>
        <v>Very High</v>
      </c>
      <c r="N48" s="197" t="str">
        <f>'Supplier Management Sheet'!L12</f>
        <v>Very High</v>
      </c>
      <c r="O48" s="199" t="str">
        <f>'Supplier Management Sheet'!M12</f>
        <v>Very High</v>
      </c>
      <c r="P48" s="35"/>
      <c r="Q48" s="64" t="s">
        <v>20</v>
      </c>
      <c r="R48" s="63"/>
      <c r="S48" s="63"/>
      <c r="T48" s="64" t="s">
        <v>20</v>
      </c>
      <c r="U48" s="35"/>
    </row>
    <row r="49" spans="1:21" x14ac:dyDescent="0.45">
      <c r="A49" s="35"/>
      <c r="B49" s="195"/>
      <c r="C49" s="196" t="s">
        <v>16</v>
      </c>
      <c r="D49" s="196"/>
      <c r="E49" s="197">
        <f>'Supplier Management Sheet'!C13</f>
        <v>-9000</v>
      </c>
      <c r="F49" s="197">
        <f>'Supplier Management Sheet'!D13</f>
        <v>-3000</v>
      </c>
      <c r="G49" s="198" t="str">
        <f>'Supplier Management Sheet'!E13</f>
        <v/>
      </c>
      <c r="H49" s="198">
        <f>'Supplier Management Sheet'!F13</f>
        <v>5</v>
      </c>
      <c r="I49" s="198" t="str">
        <f>'Supplier Management Sheet'!G13</f>
        <v/>
      </c>
      <c r="J49" s="198">
        <f>'Supplier Management Sheet'!H13</f>
        <v>8</v>
      </c>
      <c r="K49" s="197"/>
      <c r="L49" s="197" t="str">
        <f>'Supplier Management Sheet'!J13</f>
        <v>Very Low</v>
      </c>
      <c r="M49" s="197" t="str">
        <f>'Supplier Management Sheet'!K13</f>
        <v>High</v>
      </c>
      <c r="N49" s="197" t="str">
        <f>'Supplier Management Sheet'!L13</f>
        <v>Low</v>
      </c>
      <c r="O49" s="199" t="str">
        <f>'Supplier Management Sheet'!M13</f>
        <v>Very High</v>
      </c>
      <c r="P49" s="35"/>
      <c r="Q49" s="35"/>
      <c r="R49" s="35"/>
      <c r="S49" s="35"/>
      <c r="T49" s="35"/>
      <c r="U49" s="35"/>
    </row>
    <row r="50" spans="1:21" x14ac:dyDescent="0.45">
      <c r="A50" s="35"/>
      <c r="B50" s="195"/>
      <c r="C50" s="196" t="s">
        <v>17</v>
      </c>
      <c r="D50" s="196"/>
      <c r="E50" s="197">
        <f>'Supplier Management Sheet'!C14</f>
        <v>-5000</v>
      </c>
      <c r="F50" s="197">
        <f>'Supplier Management Sheet'!D14</f>
        <v>-3000</v>
      </c>
      <c r="G50" s="198">
        <f>'Supplier Management Sheet'!E14</f>
        <v>4</v>
      </c>
      <c r="H50" s="198" t="str">
        <f>'Supplier Management Sheet'!F14</f>
        <v/>
      </c>
      <c r="I50" s="198">
        <f>'Supplier Management Sheet'!G14</f>
        <v>6</v>
      </c>
      <c r="J50" s="198">
        <f>'Supplier Management Sheet'!H14</f>
        <v>7</v>
      </c>
      <c r="K50" s="197"/>
      <c r="L50" s="197" t="str">
        <f>'Supplier Management Sheet'!J14</f>
        <v>High</v>
      </c>
      <c r="M50" s="197" t="str">
        <f>'Supplier Management Sheet'!K14</f>
        <v>Low</v>
      </c>
      <c r="N50" s="197" t="str">
        <f>'Supplier Management Sheet'!L14</f>
        <v>Medium</v>
      </c>
      <c r="O50" s="199" t="str">
        <f>'Supplier Management Sheet'!M14</f>
        <v>Very High</v>
      </c>
      <c r="P50" s="35"/>
      <c r="Q50" s="35"/>
      <c r="R50" s="35"/>
      <c r="S50" s="35"/>
      <c r="T50" s="35"/>
      <c r="U50" s="35"/>
    </row>
    <row r="51" spans="1:21" x14ac:dyDescent="0.45">
      <c r="A51" s="35"/>
      <c r="B51" s="195"/>
      <c r="C51" s="196" t="s">
        <v>18</v>
      </c>
      <c r="D51" s="196"/>
      <c r="E51" s="197">
        <f>'Supplier Management Sheet'!C15</f>
        <v>-5500</v>
      </c>
      <c r="F51" s="197">
        <f>'Supplier Management Sheet'!D15</f>
        <v>-3000</v>
      </c>
      <c r="G51" s="198">
        <f>'Supplier Management Sheet'!E15</f>
        <v>3</v>
      </c>
      <c r="H51" s="198" t="str">
        <f>'Supplier Management Sheet'!F15</f>
        <v/>
      </c>
      <c r="I51" s="198">
        <f>'Supplier Management Sheet'!G15</f>
        <v>4</v>
      </c>
      <c r="J51" s="198">
        <f>'Supplier Management Sheet'!H15</f>
        <v>0</v>
      </c>
      <c r="K51" s="197"/>
      <c r="L51" s="197" t="str">
        <f>'Supplier Management Sheet'!J15</f>
        <v>Low</v>
      </c>
      <c r="M51" s="197" t="str">
        <f>'Supplier Management Sheet'!K15</f>
        <v>Very High</v>
      </c>
      <c r="N51" s="197" t="str">
        <f>'Supplier Management Sheet'!L15</f>
        <v>Very Low</v>
      </c>
      <c r="O51" s="199" t="str">
        <f>'Supplier Management Sheet'!M15</f>
        <v>Very Low</v>
      </c>
      <c r="P51" s="35"/>
      <c r="Q51" s="35"/>
      <c r="R51" s="35"/>
      <c r="S51" s="35"/>
      <c r="T51" s="35"/>
      <c r="U51" s="35"/>
    </row>
    <row r="52" spans="1:21" x14ac:dyDescent="0.45">
      <c r="A52" s="35"/>
      <c r="B52" s="195"/>
      <c r="C52" s="196" t="s">
        <v>19</v>
      </c>
      <c r="D52" s="196"/>
      <c r="E52" s="197">
        <f>'Supplier Management Sheet'!C16</f>
        <v>-3000</v>
      </c>
      <c r="F52" s="197">
        <f>'Supplier Management Sheet'!D16</f>
        <v>-2400</v>
      </c>
      <c r="G52" s="198">
        <f>'Supplier Management Sheet'!E16</f>
        <v>4</v>
      </c>
      <c r="H52" s="198" t="str">
        <f>'Supplier Management Sheet'!F16</f>
        <v/>
      </c>
      <c r="I52" s="198" t="str">
        <f>'Supplier Management Sheet'!G16</f>
        <v/>
      </c>
      <c r="J52" s="198">
        <f>'Supplier Management Sheet'!H16</f>
        <v>7</v>
      </c>
      <c r="K52" s="197"/>
      <c r="L52" s="197" t="str">
        <f>'Supplier Management Sheet'!J16</f>
        <v>Medium</v>
      </c>
      <c r="M52" s="197" t="str">
        <f>'Supplier Management Sheet'!K16</f>
        <v>High</v>
      </c>
      <c r="N52" s="197" t="str">
        <f>'Supplier Management Sheet'!L16</f>
        <v>Medium</v>
      </c>
      <c r="O52" s="199" t="str">
        <f>'Supplier Management Sheet'!M16</f>
        <v>High</v>
      </c>
      <c r="P52" s="35"/>
      <c r="Q52" s="35"/>
      <c r="R52" s="35"/>
      <c r="S52" s="35"/>
      <c r="T52" s="35"/>
      <c r="U52" s="35"/>
    </row>
    <row r="53" spans="1:21" ht="14.65" thickBot="1" x14ac:dyDescent="0.5">
      <c r="A53" s="35"/>
      <c r="B53" s="200"/>
      <c r="C53" s="201" t="s">
        <v>20</v>
      </c>
      <c r="D53" s="201"/>
      <c r="E53" s="202">
        <f>'Supplier Management Sheet'!C17</f>
        <v>-2500</v>
      </c>
      <c r="F53" s="202">
        <f>'Supplier Management Sheet'!D17</f>
        <v>-2100</v>
      </c>
      <c r="G53" s="203">
        <f>'Supplier Management Sheet'!E17</f>
        <v>3</v>
      </c>
      <c r="H53" s="203">
        <f>'Supplier Management Sheet'!F17</f>
        <v>4</v>
      </c>
      <c r="I53" s="203" t="str">
        <f>'Supplier Management Sheet'!G17</f>
        <v/>
      </c>
      <c r="J53" s="203">
        <f>'Supplier Management Sheet'!H17</f>
        <v>6</v>
      </c>
      <c r="K53" s="202"/>
      <c r="L53" s="202" t="str">
        <f>'Supplier Management Sheet'!J17</f>
        <v>Very Low</v>
      </c>
      <c r="M53" s="202" t="str">
        <f>'Supplier Management Sheet'!K17</f>
        <v>Very Low</v>
      </c>
      <c r="N53" s="202" t="str">
        <f>'Supplier Management Sheet'!L17</f>
        <v>High</v>
      </c>
      <c r="O53" s="204" t="str">
        <f>'Supplier Management Sheet'!M17</f>
        <v>Medium</v>
      </c>
      <c r="P53" s="35"/>
      <c r="Q53" s="35"/>
      <c r="R53" s="35"/>
      <c r="S53" s="35"/>
      <c r="T53" s="35"/>
      <c r="U53" s="35"/>
    </row>
    <row r="54" spans="1:21" x14ac:dyDescent="0.45">
      <c r="A54" s="35"/>
      <c r="B54" s="35"/>
      <c r="C54" s="35"/>
      <c r="D54" s="35"/>
      <c r="E54" s="35"/>
      <c r="F54" s="35"/>
      <c r="G54" s="35"/>
      <c r="H54" s="35"/>
      <c r="I54" s="35"/>
      <c r="J54" s="35"/>
      <c r="K54" s="35"/>
      <c r="L54" s="35"/>
      <c r="M54" s="35"/>
      <c r="N54" s="35"/>
      <c r="O54" s="35"/>
      <c r="P54" s="35"/>
      <c r="Q54" s="35"/>
      <c r="R54" s="35"/>
      <c r="S54" s="35"/>
      <c r="T54" s="35"/>
      <c r="U54" s="35"/>
    </row>
    <row r="55" spans="1:21" ht="14.65" thickBot="1" x14ac:dyDescent="0.5">
      <c r="A55" s="35"/>
      <c r="B55" s="35"/>
      <c r="C55" s="35"/>
      <c r="D55" s="35"/>
      <c r="E55" s="35"/>
      <c r="F55" s="35"/>
      <c r="G55" s="35"/>
      <c r="H55" s="35"/>
      <c r="I55" s="35"/>
      <c r="J55" s="35"/>
      <c r="K55" s="35"/>
      <c r="L55" s="35"/>
      <c r="M55" s="35"/>
      <c r="N55" s="35"/>
      <c r="O55" s="35"/>
      <c r="P55" s="35"/>
      <c r="Q55" s="35"/>
      <c r="R55" s="35"/>
      <c r="S55" s="35"/>
      <c r="T55" s="35"/>
      <c r="U55" s="35"/>
    </row>
    <row r="56" spans="1:21" x14ac:dyDescent="0.45">
      <c r="A56" s="35"/>
      <c r="B56" s="35"/>
      <c r="C56" s="205"/>
      <c r="D56" s="206"/>
      <c r="E56" s="206"/>
      <c r="F56" s="206"/>
      <c r="G56" s="206"/>
      <c r="H56" s="206" t="s">
        <v>7</v>
      </c>
      <c r="I56" s="206" t="s">
        <v>8</v>
      </c>
      <c r="J56" s="206" t="s">
        <v>9</v>
      </c>
      <c r="K56" s="207" t="s">
        <v>10</v>
      </c>
      <c r="L56" s="35"/>
      <c r="M56" s="35"/>
      <c r="N56" s="35"/>
      <c r="O56" s="35"/>
      <c r="P56" s="35"/>
      <c r="Q56" s="35"/>
      <c r="R56" s="35"/>
      <c r="S56" s="35"/>
      <c r="T56" s="35"/>
      <c r="U56" s="35"/>
    </row>
    <row r="57" spans="1:21" ht="28.5" x14ac:dyDescent="0.45">
      <c r="A57" s="35"/>
      <c r="B57" s="35"/>
      <c r="C57" s="208" t="s">
        <v>63</v>
      </c>
      <c r="D57" s="209" t="s">
        <v>62</v>
      </c>
      <c r="E57" s="209" t="s">
        <v>117</v>
      </c>
      <c r="F57" s="209" t="s">
        <v>118</v>
      </c>
      <c r="G57" s="209" t="s">
        <v>75</v>
      </c>
      <c r="H57" s="209" t="s">
        <v>76</v>
      </c>
      <c r="I57" s="209" t="s">
        <v>76</v>
      </c>
      <c r="J57" s="209" t="s">
        <v>76</v>
      </c>
      <c r="K57" s="210" t="s">
        <v>76</v>
      </c>
      <c r="L57" s="35"/>
      <c r="M57" s="35"/>
      <c r="N57" s="35"/>
      <c r="O57" s="35"/>
      <c r="P57" s="35"/>
      <c r="Q57" s="35"/>
      <c r="R57" s="35"/>
      <c r="S57" s="35"/>
      <c r="T57" s="35"/>
      <c r="U57" s="35"/>
    </row>
    <row r="58" spans="1:21" x14ac:dyDescent="0.45">
      <c r="A58" s="35"/>
      <c r="B58" s="35"/>
      <c r="C58" s="211">
        <v>1</v>
      </c>
      <c r="D58" s="212" t="str">
        <f>PerformanceSheet!B3</f>
        <v/>
      </c>
      <c r="E58" s="213">
        <f>PerformanceSheet!C3</f>
        <v>0</v>
      </c>
      <c r="F58" s="213">
        <f>PerformanceSheet!D3</f>
        <v>0</v>
      </c>
      <c r="G58" s="163">
        <f>PerformanceSheet!E3</f>
        <v>0</v>
      </c>
      <c r="H58" s="163" t="str">
        <f>PerformanceSheet!F3</f>
        <v/>
      </c>
      <c r="I58" s="163" t="str">
        <f>PerformanceSheet!G3</f>
        <v/>
      </c>
      <c r="J58" s="163" t="str">
        <f>PerformanceSheet!H3</f>
        <v/>
      </c>
      <c r="K58" s="214" t="str">
        <f>PerformanceSheet!I3</f>
        <v/>
      </c>
      <c r="L58" s="35"/>
      <c r="M58" s="35"/>
      <c r="N58" s="35"/>
      <c r="O58" s="35"/>
      <c r="P58" s="35"/>
      <c r="Q58" s="35"/>
      <c r="R58" s="35"/>
      <c r="S58" s="35"/>
      <c r="T58" s="35"/>
      <c r="U58" s="35"/>
    </row>
    <row r="59" spans="1:21" x14ac:dyDescent="0.45">
      <c r="A59" s="35"/>
      <c r="B59" s="35"/>
      <c r="C59" s="211">
        <v>2</v>
      </c>
      <c r="D59" s="212" t="str">
        <f>PerformanceSheet!B4</f>
        <v/>
      </c>
      <c r="E59" s="213">
        <f>PerformanceSheet!C4</f>
        <v>0</v>
      </c>
      <c r="F59" s="213">
        <f>PerformanceSheet!D4</f>
        <v>0</v>
      </c>
      <c r="G59" s="163">
        <f>PerformanceSheet!E4</f>
        <v>0</v>
      </c>
      <c r="H59" s="163" t="str">
        <f>PerformanceSheet!F4</f>
        <v/>
      </c>
      <c r="I59" s="163" t="str">
        <f>PerformanceSheet!G4</f>
        <v/>
      </c>
      <c r="J59" s="163" t="str">
        <f>PerformanceSheet!H4</f>
        <v/>
      </c>
      <c r="K59" s="214" t="str">
        <f>PerformanceSheet!I4</f>
        <v/>
      </c>
      <c r="L59" s="35"/>
      <c r="M59" s="35"/>
      <c r="N59" s="35"/>
      <c r="O59" s="35"/>
      <c r="P59" s="35"/>
      <c r="Q59" s="35"/>
      <c r="R59" s="35"/>
      <c r="S59" s="35"/>
      <c r="T59" s="35"/>
      <c r="U59" s="35"/>
    </row>
    <row r="60" spans="1:21" x14ac:dyDescent="0.45">
      <c r="A60" s="35"/>
      <c r="B60" s="35"/>
      <c r="C60" s="211">
        <v>3</v>
      </c>
      <c r="D60" s="212" t="str">
        <f>PerformanceSheet!B5</f>
        <v/>
      </c>
      <c r="E60" s="213">
        <f>PerformanceSheet!C5</f>
        <v>0</v>
      </c>
      <c r="F60" s="213">
        <f>PerformanceSheet!D5</f>
        <v>0</v>
      </c>
      <c r="G60" s="163">
        <f>PerformanceSheet!E5</f>
        <v>0</v>
      </c>
      <c r="H60" s="163" t="str">
        <f>PerformanceSheet!F5</f>
        <v/>
      </c>
      <c r="I60" s="163" t="str">
        <f>PerformanceSheet!G5</f>
        <v/>
      </c>
      <c r="J60" s="163" t="str">
        <f>PerformanceSheet!H5</f>
        <v/>
      </c>
      <c r="K60" s="214" t="str">
        <f>PerformanceSheet!I5</f>
        <v/>
      </c>
      <c r="L60" s="35"/>
      <c r="M60" s="35"/>
      <c r="N60" s="35"/>
      <c r="O60" s="35"/>
      <c r="P60" s="35"/>
      <c r="Q60" s="35"/>
      <c r="R60" s="35"/>
      <c r="S60" s="35"/>
      <c r="T60" s="35"/>
      <c r="U60" s="35"/>
    </row>
    <row r="61" spans="1:21" x14ac:dyDescent="0.45">
      <c r="A61" s="35"/>
      <c r="B61" s="35"/>
      <c r="C61" s="211">
        <v>4</v>
      </c>
      <c r="D61" s="212" t="str">
        <f>PerformanceSheet!B6</f>
        <v/>
      </c>
      <c r="E61" s="213">
        <f>PerformanceSheet!C6</f>
        <v>0</v>
      </c>
      <c r="F61" s="213">
        <f>PerformanceSheet!D6</f>
        <v>0</v>
      </c>
      <c r="G61" s="163">
        <f>PerformanceSheet!E6</f>
        <v>0</v>
      </c>
      <c r="H61" s="163" t="str">
        <f>PerformanceSheet!F6</f>
        <v/>
      </c>
      <c r="I61" s="163" t="str">
        <f>PerformanceSheet!G6</f>
        <v/>
      </c>
      <c r="J61" s="163" t="str">
        <f>PerformanceSheet!H6</f>
        <v/>
      </c>
      <c r="K61" s="214" t="str">
        <f>PerformanceSheet!I6</f>
        <v/>
      </c>
      <c r="L61" s="35"/>
      <c r="M61" s="35"/>
      <c r="N61" s="35"/>
      <c r="O61" s="35"/>
      <c r="P61" s="35"/>
      <c r="Q61" s="35"/>
      <c r="R61" s="35"/>
      <c r="S61" s="35"/>
      <c r="T61" s="35"/>
      <c r="U61" s="35"/>
    </row>
    <row r="62" spans="1:21" x14ac:dyDescent="0.45">
      <c r="A62" s="35"/>
      <c r="B62" s="35"/>
      <c r="C62" s="211">
        <v>5</v>
      </c>
      <c r="D62" s="212" t="str">
        <f>PerformanceSheet!B7</f>
        <v/>
      </c>
      <c r="E62" s="213">
        <f>PerformanceSheet!C7</f>
        <v>0</v>
      </c>
      <c r="F62" s="213">
        <f>PerformanceSheet!D7</f>
        <v>0</v>
      </c>
      <c r="G62" s="163">
        <f>PerformanceSheet!E7</f>
        <v>0</v>
      </c>
      <c r="H62" s="163" t="str">
        <f>PerformanceSheet!F7</f>
        <v/>
      </c>
      <c r="I62" s="163" t="str">
        <f>PerformanceSheet!G7</f>
        <v/>
      </c>
      <c r="J62" s="163" t="str">
        <f>PerformanceSheet!H7</f>
        <v/>
      </c>
      <c r="K62" s="214" t="str">
        <f>PerformanceSheet!I7</f>
        <v/>
      </c>
      <c r="L62" s="35"/>
      <c r="M62" s="35"/>
      <c r="N62" s="35"/>
      <c r="O62" s="35"/>
      <c r="P62" s="35"/>
      <c r="Q62" s="35"/>
      <c r="R62" s="35"/>
      <c r="S62" s="35"/>
      <c r="T62" s="35"/>
      <c r="U62" s="35"/>
    </row>
    <row r="63" spans="1:21" x14ac:dyDescent="0.45">
      <c r="A63" s="35"/>
      <c r="B63" s="35"/>
      <c r="C63" s="211">
        <v>6</v>
      </c>
      <c r="D63" s="212" t="str">
        <f>PerformanceSheet!B8</f>
        <v/>
      </c>
      <c r="E63" s="213">
        <f>PerformanceSheet!C8</f>
        <v>0</v>
      </c>
      <c r="F63" s="213">
        <f>PerformanceSheet!D8</f>
        <v>0</v>
      </c>
      <c r="G63" s="163">
        <f>PerformanceSheet!E8</f>
        <v>0</v>
      </c>
      <c r="H63" s="163" t="str">
        <f>PerformanceSheet!F8</f>
        <v/>
      </c>
      <c r="I63" s="163" t="str">
        <f>PerformanceSheet!G8</f>
        <v/>
      </c>
      <c r="J63" s="163" t="str">
        <f>PerformanceSheet!H8</f>
        <v/>
      </c>
      <c r="K63" s="214" t="str">
        <f>PerformanceSheet!I8</f>
        <v/>
      </c>
      <c r="L63" s="35"/>
      <c r="M63" s="35"/>
      <c r="N63" s="35"/>
      <c r="O63" s="35"/>
      <c r="P63" s="35"/>
      <c r="Q63" s="35"/>
      <c r="R63" s="35"/>
      <c r="S63" s="35"/>
      <c r="T63" s="35"/>
      <c r="U63" s="35"/>
    </row>
    <row r="64" spans="1:21" x14ac:dyDescent="0.45">
      <c r="A64" s="35"/>
      <c r="B64" s="35"/>
      <c r="C64" s="211">
        <v>7</v>
      </c>
      <c r="D64" s="212" t="str">
        <f>PerformanceSheet!B9</f>
        <v/>
      </c>
      <c r="E64" s="213">
        <f>PerformanceSheet!C9</f>
        <v>0</v>
      </c>
      <c r="F64" s="213">
        <f>PerformanceSheet!D9</f>
        <v>0</v>
      </c>
      <c r="G64" s="163">
        <f>PerformanceSheet!E9</f>
        <v>0</v>
      </c>
      <c r="H64" s="163" t="str">
        <f>PerformanceSheet!F9</f>
        <v/>
      </c>
      <c r="I64" s="163" t="str">
        <f>PerformanceSheet!G9</f>
        <v/>
      </c>
      <c r="J64" s="163" t="str">
        <f>PerformanceSheet!H9</f>
        <v/>
      </c>
      <c r="K64" s="214" t="str">
        <f>PerformanceSheet!I9</f>
        <v/>
      </c>
      <c r="L64" s="35"/>
      <c r="M64" s="35"/>
      <c r="N64" s="35"/>
      <c r="O64" s="35"/>
      <c r="P64" s="35"/>
      <c r="Q64" s="35"/>
      <c r="R64" s="35"/>
      <c r="S64" s="35"/>
      <c r="T64" s="35"/>
      <c r="U64" s="35"/>
    </row>
    <row r="65" spans="1:21" x14ac:dyDescent="0.45">
      <c r="A65" s="35"/>
      <c r="B65" s="35"/>
      <c r="C65" s="211">
        <v>8</v>
      </c>
      <c r="D65" s="212" t="str">
        <f>PerformanceSheet!B10</f>
        <v/>
      </c>
      <c r="E65" s="213">
        <f>PerformanceSheet!C10</f>
        <v>0</v>
      </c>
      <c r="F65" s="213">
        <f>PerformanceSheet!D10</f>
        <v>0</v>
      </c>
      <c r="G65" s="163">
        <f>PerformanceSheet!E10</f>
        <v>0</v>
      </c>
      <c r="H65" s="163" t="str">
        <f>PerformanceSheet!F10</f>
        <v/>
      </c>
      <c r="I65" s="163" t="str">
        <f>PerformanceSheet!G10</f>
        <v/>
      </c>
      <c r="J65" s="163" t="str">
        <f>PerformanceSheet!H10</f>
        <v/>
      </c>
      <c r="K65" s="214" t="str">
        <f>PerformanceSheet!I10</f>
        <v/>
      </c>
      <c r="L65" s="35"/>
      <c r="M65" s="35"/>
      <c r="N65" s="35"/>
      <c r="O65" s="35"/>
      <c r="P65" s="35"/>
      <c r="Q65" s="35"/>
      <c r="R65" s="35"/>
      <c r="S65" s="35"/>
      <c r="T65" s="35"/>
      <c r="U65" s="35"/>
    </row>
    <row r="66" spans="1:21" x14ac:dyDescent="0.45">
      <c r="A66" s="35"/>
      <c r="B66" s="35"/>
      <c r="C66" s="211">
        <v>9</v>
      </c>
      <c r="D66" s="212" t="str">
        <f>PerformanceSheet!B11</f>
        <v/>
      </c>
      <c r="E66" s="213">
        <f>PerformanceSheet!C11</f>
        <v>0</v>
      </c>
      <c r="F66" s="213">
        <f>PerformanceSheet!D11</f>
        <v>0</v>
      </c>
      <c r="G66" s="163">
        <f>PerformanceSheet!E11</f>
        <v>0</v>
      </c>
      <c r="H66" s="163" t="str">
        <f>PerformanceSheet!F11</f>
        <v/>
      </c>
      <c r="I66" s="163" t="str">
        <f>PerformanceSheet!G11</f>
        <v/>
      </c>
      <c r="J66" s="163" t="str">
        <f>PerformanceSheet!H11</f>
        <v/>
      </c>
      <c r="K66" s="214" t="str">
        <f>PerformanceSheet!I11</f>
        <v/>
      </c>
      <c r="L66" s="35"/>
      <c r="M66" s="35"/>
      <c r="N66" s="35"/>
      <c r="O66" s="35"/>
      <c r="P66" s="35"/>
      <c r="Q66" s="35"/>
      <c r="R66" s="35"/>
      <c r="S66" s="35"/>
      <c r="T66" s="35"/>
      <c r="U66" s="35"/>
    </row>
    <row r="67" spans="1:21" x14ac:dyDescent="0.45">
      <c r="A67" s="35"/>
      <c r="B67" s="35"/>
      <c r="C67" s="211">
        <v>10</v>
      </c>
      <c r="D67" s="212" t="str">
        <f>PerformanceSheet!B12</f>
        <v/>
      </c>
      <c r="E67" s="213">
        <f>PerformanceSheet!C12</f>
        <v>0</v>
      </c>
      <c r="F67" s="213">
        <f>PerformanceSheet!D12</f>
        <v>0</v>
      </c>
      <c r="G67" s="163">
        <f>PerformanceSheet!E12</f>
        <v>0</v>
      </c>
      <c r="H67" s="163" t="str">
        <f>PerformanceSheet!F12</f>
        <v/>
      </c>
      <c r="I67" s="163" t="str">
        <f>PerformanceSheet!G12</f>
        <v/>
      </c>
      <c r="J67" s="163" t="str">
        <f>PerformanceSheet!H12</f>
        <v/>
      </c>
      <c r="K67" s="214" t="str">
        <f>PerformanceSheet!I12</f>
        <v/>
      </c>
      <c r="L67" s="35"/>
      <c r="M67" s="35"/>
      <c r="N67" s="35"/>
      <c r="O67" s="35"/>
      <c r="P67" s="35"/>
      <c r="Q67" s="35"/>
      <c r="R67" s="35"/>
      <c r="S67" s="35"/>
      <c r="T67" s="35"/>
      <c r="U67" s="35"/>
    </row>
    <row r="68" spans="1:21" x14ac:dyDescent="0.45">
      <c r="A68" s="35"/>
      <c r="B68" s="35"/>
      <c r="C68" s="211">
        <v>11</v>
      </c>
      <c r="D68" s="212" t="str">
        <f>PerformanceSheet!B13</f>
        <v/>
      </c>
      <c r="E68" s="213">
        <f>PerformanceSheet!C13</f>
        <v>0</v>
      </c>
      <c r="F68" s="213">
        <f>PerformanceSheet!D13</f>
        <v>0</v>
      </c>
      <c r="G68" s="163">
        <f>PerformanceSheet!E13</f>
        <v>0</v>
      </c>
      <c r="H68" s="163" t="str">
        <f>PerformanceSheet!F13</f>
        <v/>
      </c>
      <c r="I68" s="163" t="str">
        <f>PerformanceSheet!G13</f>
        <v/>
      </c>
      <c r="J68" s="163" t="str">
        <f>PerformanceSheet!H13</f>
        <v/>
      </c>
      <c r="K68" s="214" t="str">
        <f>PerformanceSheet!I13</f>
        <v/>
      </c>
      <c r="L68" s="35"/>
      <c r="M68" s="35"/>
      <c r="N68" s="35"/>
      <c r="O68" s="35"/>
      <c r="P68" s="35"/>
      <c r="Q68" s="35"/>
      <c r="R68" s="35"/>
      <c r="S68" s="35"/>
      <c r="T68" s="35"/>
      <c r="U68" s="35"/>
    </row>
    <row r="69" spans="1:21" ht="14.65" thickBot="1" x14ac:dyDescent="0.5">
      <c r="A69" s="35"/>
      <c r="B69" s="35"/>
      <c r="C69" s="215">
        <v>12</v>
      </c>
      <c r="D69" s="216" t="str">
        <f>PerformanceSheet!B14</f>
        <v/>
      </c>
      <c r="E69" s="217">
        <f>PerformanceSheet!C14</f>
        <v>0</v>
      </c>
      <c r="F69" s="217">
        <f>PerformanceSheet!D14</f>
        <v>0</v>
      </c>
      <c r="G69" s="164">
        <f>PerformanceSheet!E14</f>
        <v>0</v>
      </c>
      <c r="H69" s="164" t="str">
        <f>PerformanceSheet!F14</f>
        <v/>
      </c>
      <c r="I69" s="164" t="str">
        <f>PerformanceSheet!G14</f>
        <v/>
      </c>
      <c r="J69" s="164" t="str">
        <f>PerformanceSheet!H14</f>
        <v/>
      </c>
      <c r="K69" s="218" t="str">
        <f>PerformanceSheet!I14</f>
        <v/>
      </c>
      <c r="L69" s="35"/>
      <c r="M69" s="35"/>
      <c r="N69" s="35"/>
      <c r="O69" s="35"/>
      <c r="P69" s="35"/>
      <c r="Q69" s="35"/>
      <c r="R69" s="35"/>
      <c r="S69" s="35"/>
      <c r="T69" s="35"/>
      <c r="U69" s="35"/>
    </row>
    <row r="70" spans="1:21" ht="14.65" thickBot="1" x14ac:dyDescent="0.5">
      <c r="A70" s="35"/>
      <c r="B70" s="35"/>
      <c r="C70" s="35"/>
      <c r="D70" s="219"/>
      <c r="E70" s="219"/>
      <c r="F70" s="35"/>
      <c r="G70" s="35"/>
      <c r="H70" s="35"/>
      <c r="I70" s="35"/>
      <c r="J70" s="35"/>
      <c r="K70" s="35"/>
      <c r="L70" s="35"/>
      <c r="M70" s="35"/>
      <c r="N70" s="35"/>
      <c r="O70" s="35"/>
      <c r="P70" s="35"/>
      <c r="Q70" s="35"/>
      <c r="R70" s="35"/>
      <c r="S70" s="35"/>
      <c r="T70" s="35"/>
      <c r="U70" s="35"/>
    </row>
    <row r="71" spans="1:21" ht="14.65" thickBot="1" x14ac:dyDescent="0.5">
      <c r="A71" s="35"/>
      <c r="B71" s="35"/>
      <c r="C71" s="220" t="s">
        <v>62</v>
      </c>
      <c r="D71" s="221">
        <f>PerformanceSheet!B16</f>
        <v>0</v>
      </c>
      <c r="E71" s="212"/>
      <c r="F71" s="35"/>
      <c r="G71" s="35"/>
      <c r="H71" s="35"/>
      <c r="I71" s="35"/>
      <c r="J71" s="35"/>
      <c r="K71" s="35"/>
      <c r="L71" s="35"/>
      <c r="M71" s="35"/>
      <c r="N71" s="35"/>
      <c r="O71" s="35"/>
      <c r="P71" s="35"/>
      <c r="Q71" s="35"/>
      <c r="R71" s="35"/>
      <c r="S71" s="35"/>
      <c r="T71" s="35"/>
      <c r="U71" s="35"/>
    </row>
    <row r="72" spans="1:21" x14ac:dyDescent="0.45">
      <c r="A72" s="35"/>
      <c r="B72" s="35"/>
      <c r="C72" s="35"/>
      <c r="D72" s="35"/>
      <c r="E72" s="35"/>
      <c r="F72" s="35"/>
      <c r="G72" s="35"/>
      <c r="H72" s="35"/>
      <c r="I72" s="35"/>
      <c r="J72" s="35"/>
      <c r="K72" s="35"/>
      <c r="L72" s="35"/>
      <c r="M72" s="35"/>
      <c r="N72" s="35"/>
      <c r="O72" s="35"/>
      <c r="P72" s="35"/>
      <c r="Q72" s="35"/>
      <c r="R72" s="35"/>
      <c r="S72" s="35"/>
      <c r="T72" s="35"/>
      <c r="U72" s="35"/>
    </row>
    <row r="73" spans="1:21" x14ac:dyDescent="0.45">
      <c r="A73" s="35"/>
      <c r="B73" s="35"/>
      <c r="C73" s="35"/>
      <c r="D73" s="35"/>
      <c r="E73" s="35"/>
      <c r="F73" s="35"/>
      <c r="G73" s="35"/>
      <c r="H73" s="35"/>
      <c r="I73" s="35"/>
      <c r="J73" s="35"/>
      <c r="K73" s="35"/>
      <c r="L73" s="35"/>
      <c r="M73" s="35"/>
      <c r="N73" s="35"/>
      <c r="O73" s="35"/>
      <c r="P73" s="35"/>
      <c r="Q73" s="35"/>
      <c r="R73" s="35"/>
      <c r="S73" s="35"/>
      <c r="T73" s="35"/>
      <c r="U73" s="35"/>
    </row>
    <row r="74" spans="1:21" x14ac:dyDescent="0.45">
      <c r="A74" s="35"/>
      <c r="B74" s="35"/>
      <c r="C74" s="35"/>
      <c r="D74" s="35"/>
      <c r="E74" s="35"/>
      <c r="F74" s="35"/>
      <c r="G74" s="35"/>
      <c r="H74" s="35"/>
      <c r="I74" s="35"/>
      <c r="J74" s="35"/>
      <c r="K74" s="35"/>
      <c r="L74" s="35"/>
      <c r="M74" s="35"/>
      <c r="N74" s="35"/>
      <c r="O74" s="35"/>
      <c r="P74" s="35"/>
      <c r="Q74" s="35"/>
      <c r="R74" s="35"/>
      <c r="S74" s="35"/>
      <c r="T74" s="35"/>
      <c r="U74" s="35"/>
    </row>
    <row r="75" spans="1:21" x14ac:dyDescent="0.45">
      <c r="A75" s="35"/>
      <c r="B75" s="35"/>
      <c r="C75" s="35"/>
      <c r="D75" s="35"/>
      <c r="E75" s="35"/>
      <c r="F75" s="35"/>
      <c r="G75" s="35"/>
      <c r="H75" s="35"/>
      <c r="I75" s="35"/>
      <c r="J75" s="35"/>
      <c r="K75" s="35"/>
      <c r="L75" s="35"/>
      <c r="M75" s="35"/>
      <c r="N75" s="35"/>
      <c r="O75" s="35"/>
      <c r="P75" s="35"/>
      <c r="Q75" s="35"/>
      <c r="R75" s="35"/>
      <c r="S75" s="35"/>
      <c r="T75" s="35"/>
      <c r="U75" s="35"/>
    </row>
  </sheetData>
  <sheetProtection selectLockedCells="1"/>
  <dataValidations count="5">
    <dataValidation type="list" allowBlank="1" showInputMessage="1" showErrorMessage="1" sqref="F37:I37 J37:Q38 D33:E38">
      <formula1>$Q$40:$Q$42</formula1>
    </dataValidation>
    <dataValidation type="list" allowBlank="1" showInputMessage="1" showErrorMessage="1" sqref="F34:Q34">
      <formula1>$R$40:$R$46</formula1>
    </dataValidation>
    <dataValidation type="list" allowBlank="1" showInputMessage="1" showErrorMessage="1" sqref="F36:Q36">
      <formula1>$T$40:$T$48</formula1>
    </dataValidation>
    <dataValidation type="list" allowBlank="1" showInputMessage="1" showErrorMessage="1" sqref="F33:Q33">
      <formula1>$Q$40:$Q$48</formula1>
    </dataValidation>
    <dataValidation type="list" allowBlank="1" showInputMessage="1" showErrorMessage="1" sqref="F35:Q35">
      <formula1>$S$40:$S$45</formula1>
    </dataValidation>
  </dataValidations>
  <pageMargins left="0.7" right="0.7" top="0.75" bottom="0.75" header="0.3" footer="0.3"/>
  <pageSetup orientation="portrait" r:id="rId1"/>
  <ignoredErrors>
    <ignoredError sqref="F20:Q21 F19 L19:Q19 F24 G23:Q23 G22:Q22"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topLeftCell="A2" zoomScale="90" zoomScaleNormal="90" workbookViewId="0">
      <selection activeCell="AB9" sqref="AB9"/>
    </sheetView>
  </sheetViews>
  <sheetFormatPr defaultColWidth="8.86328125" defaultRowHeight="14.25" x14ac:dyDescent="0.45"/>
  <cols>
    <col min="1" max="1" width="10.86328125" style="22" bestFit="1" customWidth="1"/>
    <col min="2" max="2" width="14.33203125" style="22" bestFit="1" customWidth="1"/>
    <col min="3" max="6" width="8.86328125" style="22" customWidth="1"/>
    <col min="7" max="8" width="8.86328125" style="22"/>
    <col min="9" max="21" width="0" style="22" hidden="1" customWidth="1"/>
    <col min="22" max="16384" width="8.86328125" style="22"/>
  </cols>
  <sheetData>
    <row r="1" spans="1:21" hidden="1" x14ac:dyDescent="0.45">
      <c r="B1" s="22">
        <v>7</v>
      </c>
      <c r="C1" s="22">
        <v>1</v>
      </c>
      <c r="D1" s="22">
        <v>2</v>
      </c>
      <c r="E1" s="22">
        <v>3</v>
      </c>
      <c r="F1" s="22">
        <v>4</v>
      </c>
    </row>
    <row r="2" spans="1:21" x14ac:dyDescent="0.45">
      <c r="A2" s="222" t="s">
        <v>61</v>
      </c>
      <c r="B2" s="222" t="s">
        <v>235</v>
      </c>
      <c r="C2" s="222" t="s">
        <v>7</v>
      </c>
      <c r="D2" s="222" t="s">
        <v>8</v>
      </c>
      <c r="E2" s="222" t="s">
        <v>9</v>
      </c>
      <c r="F2" s="222" t="s">
        <v>10</v>
      </c>
      <c r="G2" s="23"/>
      <c r="H2" s="23"/>
    </row>
    <row r="3" spans="1:21" x14ac:dyDescent="0.45">
      <c r="A3" s="223" t="s">
        <v>236</v>
      </c>
      <c r="B3" s="226">
        <v>42005</v>
      </c>
      <c r="C3" s="222">
        <v>384</v>
      </c>
      <c r="D3" s="222">
        <v>232</v>
      </c>
      <c r="E3" s="222">
        <v>80</v>
      </c>
      <c r="F3" s="222">
        <v>0</v>
      </c>
      <c r="G3" s="24"/>
      <c r="H3" s="23"/>
      <c r="I3" s="22">
        <v>1</v>
      </c>
      <c r="J3" s="22">
        <v>920</v>
      </c>
      <c r="K3" s="22">
        <v>540</v>
      </c>
      <c r="L3" s="22">
        <v>320</v>
      </c>
      <c r="N3" s="22">
        <f>SUM(J3:M3)</f>
        <v>1780</v>
      </c>
      <c r="P3" s="22">
        <v>1</v>
      </c>
      <c r="Q3" s="22">
        <f ca="1">$G3*RANDBETWEEN(30,50)/100</f>
        <v>0</v>
      </c>
      <c r="R3" s="22">
        <f ca="1">$G3*RANDBETWEEN(20,30)/100</f>
        <v>0</v>
      </c>
      <c r="S3" s="22">
        <f ca="1">$G3*RANDBETWEEN(10,20)/100</f>
        <v>0</v>
      </c>
      <c r="U3" s="25">
        <f ca="1">U2+RANDBETWEEN(-2,4)*100</f>
        <v>0</v>
      </c>
    </row>
    <row r="4" spans="1:21" x14ac:dyDescent="0.45">
      <c r="A4" s="223" t="s">
        <v>237</v>
      </c>
      <c r="B4" s="226">
        <v>42036</v>
      </c>
      <c r="C4" s="222">
        <v>252</v>
      </c>
      <c r="D4" s="222">
        <v>196</v>
      </c>
      <c r="E4" s="222">
        <v>112</v>
      </c>
      <c r="F4" s="222">
        <v>0</v>
      </c>
      <c r="G4" s="24"/>
      <c r="H4" s="23"/>
      <c r="I4" s="22">
        <v>2</v>
      </c>
      <c r="J4" s="22">
        <v>1800</v>
      </c>
      <c r="K4" s="22">
        <v>1380</v>
      </c>
      <c r="L4" s="22">
        <v>1080</v>
      </c>
      <c r="N4" s="22">
        <f t="shared" ref="N4:N14" si="0">SUM(J4:M4)</f>
        <v>4260</v>
      </c>
      <c r="P4" s="22">
        <v>2</v>
      </c>
      <c r="Q4" s="22">
        <f t="shared" ref="Q4:Q14" ca="1" si="1">$G4*RANDBETWEEN(30,50)/100</f>
        <v>0</v>
      </c>
      <c r="R4" s="22">
        <f t="shared" ref="R4:R14" ca="1" si="2">$G4*RANDBETWEEN(20,30)/100</f>
        <v>0</v>
      </c>
      <c r="S4" s="22">
        <f t="shared" ref="S4:S14" ca="1" si="3">$G4*RANDBETWEEN(10,20)/100</f>
        <v>0</v>
      </c>
      <c r="U4" s="25">
        <f t="shared" ref="U4:U14" ca="1" si="4">U3+RANDBETWEEN(-2,4)*100</f>
        <v>400</v>
      </c>
    </row>
    <row r="5" spans="1:21" x14ac:dyDescent="0.45">
      <c r="A5" s="223" t="s">
        <v>238</v>
      </c>
      <c r="B5" s="226">
        <v>42064</v>
      </c>
      <c r="C5" s="222">
        <v>376</v>
      </c>
      <c r="D5" s="222">
        <v>224</v>
      </c>
      <c r="E5" s="222">
        <v>88</v>
      </c>
      <c r="F5" s="222">
        <v>0</v>
      </c>
      <c r="G5" s="24"/>
      <c r="H5" s="23"/>
      <c r="I5" s="22">
        <v>3</v>
      </c>
      <c r="J5" s="22">
        <v>2730</v>
      </c>
      <c r="K5" s="22">
        <v>1890</v>
      </c>
      <c r="L5" s="22">
        <v>1120</v>
      </c>
      <c r="N5" s="22">
        <f t="shared" si="0"/>
        <v>5740</v>
      </c>
      <c r="P5" s="22">
        <v>3</v>
      </c>
      <c r="Q5" s="22">
        <f t="shared" ca="1" si="1"/>
        <v>0</v>
      </c>
      <c r="R5" s="22">
        <f t="shared" ca="1" si="2"/>
        <v>0</v>
      </c>
      <c r="S5" s="22">
        <f t="shared" ca="1" si="3"/>
        <v>0</v>
      </c>
      <c r="U5" s="25">
        <f t="shared" ca="1" si="4"/>
        <v>200</v>
      </c>
    </row>
    <row r="6" spans="1:21" x14ac:dyDescent="0.45">
      <c r="A6" s="223" t="s">
        <v>239</v>
      </c>
      <c r="B6" s="226">
        <v>42095</v>
      </c>
      <c r="C6" s="222">
        <v>396</v>
      </c>
      <c r="D6" s="222">
        <v>220</v>
      </c>
      <c r="E6" s="222">
        <v>143</v>
      </c>
      <c r="F6" s="222">
        <v>0</v>
      </c>
      <c r="G6" s="24"/>
      <c r="H6" s="23"/>
      <c r="I6" s="22">
        <v>4</v>
      </c>
      <c r="J6" s="22">
        <v>4100</v>
      </c>
      <c r="K6" s="22">
        <v>2700</v>
      </c>
      <c r="L6" s="22">
        <v>1900</v>
      </c>
      <c r="N6" s="22">
        <f t="shared" si="0"/>
        <v>8700</v>
      </c>
      <c r="P6" s="22">
        <v>4</v>
      </c>
      <c r="Q6" s="22">
        <f t="shared" ca="1" si="1"/>
        <v>0</v>
      </c>
      <c r="R6" s="22">
        <f t="shared" ca="1" si="2"/>
        <v>0</v>
      </c>
      <c r="S6" s="22">
        <f t="shared" ca="1" si="3"/>
        <v>0</v>
      </c>
      <c r="U6" s="25">
        <f t="shared" ca="1" si="4"/>
        <v>600</v>
      </c>
    </row>
    <row r="7" spans="1:21" x14ac:dyDescent="0.45">
      <c r="A7" s="223" t="s">
        <v>240</v>
      </c>
      <c r="B7" s="226">
        <v>42125</v>
      </c>
      <c r="C7" s="222">
        <v>600</v>
      </c>
      <c r="D7" s="222">
        <v>300</v>
      </c>
      <c r="E7" s="222">
        <v>195</v>
      </c>
      <c r="F7" s="222">
        <v>0</v>
      </c>
      <c r="G7" s="24"/>
      <c r="H7" s="23"/>
      <c r="I7" s="22">
        <v>5</v>
      </c>
      <c r="J7" s="22">
        <v>4620</v>
      </c>
      <c r="K7" s="22">
        <v>3920</v>
      </c>
      <c r="L7" s="22">
        <v>2800</v>
      </c>
      <c r="N7" s="22">
        <f t="shared" si="0"/>
        <v>11340</v>
      </c>
      <c r="P7" s="22">
        <v>5</v>
      </c>
      <c r="Q7" s="22">
        <f t="shared" ca="1" si="1"/>
        <v>0</v>
      </c>
      <c r="R7" s="22">
        <f t="shared" ca="1" si="2"/>
        <v>0</v>
      </c>
      <c r="S7" s="22">
        <f t="shared" ca="1" si="3"/>
        <v>0</v>
      </c>
      <c r="U7" s="25">
        <f t="shared" ca="1" si="4"/>
        <v>600</v>
      </c>
    </row>
    <row r="8" spans="1:21" x14ac:dyDescent="0.45">
      <c r="A8" s="223" t="s">
        <v>241</v>
      </c>
      <c r="B8" s="226">
        <v>42156</v>
      </c>
      <c r="C8" s="222">
        <v>752</v>
      </c>
      <c r="D8" s="222">
        <v>448</v>
      </c>
      <c r="E8" s="222">
        <v>288</v>
      </c>
      <c r="F8" s="222">
        <v>0</v>
      </c>
      <c r="G8" s="24"/>
      <c r="H8" s="23"/>
      <c r="I8" s="22">
        <v>6</v>
      </c>
      <c r="J8" s="22">
        <v>6840</v>
      </c>
      <c r="K8" s="22">
        <v>4320</v>
      </c>
      <c r="L8" s="22">
        <v>2520</v>
      </c>
      <c r="N8" s="22">
        <f t="shared" si="0"/>
        <v>13680</v>
      </c>
      <c r="P8" s="22">
        <v>6</v>
      </c>
      <c r="Q8" s="22">
        <f t="shared" ca="1" si="1"/>
        <v>0</v>
      </c>
      <c r="R8" s="22">
        <f t="shared" ca="1" si="2"/>
        <v>0</v>
      </c>
      <c r="S8" s="22">
        <f t="shared" ca="1" si="3"/>
        <v>0</v>
      </c>
      <c r="U8" s="25">
        <f t="shared" ca="1" si="4"/>
        <v>900</v>
      </c>
    </row>
    <row r="9" spans="1:21" x14ac:dyDescent="0.45">
      <c r="A9" s="223" t="s">
        <v>242</v>
      </c>
      <c r="B9" s="226">
        <v>42186</v>
      </c>
      <c r="C9" s="222">
        <v>480</v>
      </c>
      <c r="D9" s="222">
        <v>432</v>
      </c>
      <c r="E9" s="222">
        <v>240</v>
      </c>
      <c r="F9" s="222">
        <v>0</v>
      </c>
      <c r="G9" s="24"/>
      <c r="H9" s="23"/>
      <c r="I9" s="22">
        <v>7</v>
      </c>
      <c r="J9" s="22">
        <v>8460</v>
      </c>
      <c r="K9" s="22">
        <v>3780</v>
      </c>
      <c r="L9" s="22">
        <v>1980</v>
      </c>
      <c r="N9" s="22">
        <f t="shared" si="0"/>
        <v>14220</v>
      </c>
      <c r="P9" s="22">
        <v>7</v>
      </c>
      <c r="Q9" s="22">
        <f t="shared" ca="1" si="1"/>
        <v>0</v>
      </c>
      <c r="R9" s="22">
        <f t="shared" ca="1" si="2"/>
        <v>0</v>
      </c>
      <c r="S9" s="22">
        <f t="shared" ca="1" si="3"/>
        <v>0</v>
      </c>
      <c r="U9" s="25">
        <f t="shared" ca="1" si="4"/>
        <v>1200</v>
      </c>
    </row>
    <row r="10" spans="1:21" x14ac:dyDescent="0.45">
      <c r="A10" s="223" t="s">
        <v>243</v>
      </c>
      <c r="B10" s="226">
        <v>42217</v>
      </c>
      <c r="C10" s="222">
        <v>594</v>
      </c>
      <c r="D10" s="222">
        <v>378</v>
      </c>
      <c r="E10" s="222">
        <v>252</v>
      </c>
      <c r="F10" s="222">
        <v>0</v>
      </c>
      <c r="G10" s="24"/>
      <c r="H10" s="23"/>
      <c r="I10" s="22">
        <v>8</v>
      </c>
      <c r="J10" s="22">
        <v>9030</v>
      </c>
      <c r="K10" s="22">
        <v>5040</v>
      </c>
      <c r="L10" s="22">
        <v>3150</v>
      </c>
      <c r="N10" s="22">
        <f t="shared" si="0"/>
        <v>17220</v>
      </c>
      <c r="P10" s="22">
        <v>8</v>
      </c>
      <c r="Q10" s="22">
        <f t="shared" ca="1" si="1"/>
        <v>0</v>
      </c>
      <c r="R10" s="22">
        <f t="shared" ca="1" si="2"/>
        <v>0</v>
      </c>
      <c r="S10" s="22">
        <f t="shared" ca="1" si="3"/>
        <v>0</v>
      </c>
      <c r="U10" s="25">
        <f t="shared" ca="1" si="4"/>
        <v>1000</v>
      </c>
    </row>
    <row r="11" spans="1:21" x14ac:dyDescent="0.45">
      <c r="A11" s="223" t="s">
        <v>244</v>
      </c>
      <c r="B11" s="226">
        <v>42248</v>
      </c>
      <c r="C11" s="222">
        <v>512</v>
      </c>
      <c r="D11" s="222">
        <v>448</v>
      </c>
      <c r="E11" s="222">
        <v>160</v>
      </c>
      <c r="F11" s="222">
        <v>0</v>
      </c>
      <c r="G11" s="24"/>
      <c r="H11" s="23"/>
      <c r="I11" s="22">
        <v>9</v>
      </c>
      <c r="J11" s="22">
        <v>9450</v>
      </c>
      <c r="K11" s="22">
        <v>5880</v>
      </c>
      <c r="L11" s="22">
        <v>3570</v>
      </c>
      <c r="N11" s="22">
        <f t="shared" si="0"/>
        <v>18900</v>
      </c>
      <c r="P11" s="22">
        <v>9</v>
      </c>
      <c r="Q11" s="22">
        <f t="shared" ca="1" si="1"/>
        <v>0</v>
      </c>
      <c r="R11" s="22">
        <f t="shared" ca="1" si="2"/>
        <v>0</v>
      </c>
      <c r="S11" s="22">
        <f t="shared" ca="1" si="3"/>
        <v>0</v>
      </c>
      <c r="U11" s="25">
        <f t="shared" ca="1" si="4"/>
        <v>1400</v>
      </c>
    </row>
    <row r="12" spans="1:21" x14ac:dyDescent="0.45">
      <c r="A12" s="223" t="s">
        <v>245</v>
      </c>
      <c r="B12" s="226">
        <v>42278</v>
      </c>
      <c r="C12" s="222">
        <v>722</v>
      </c>
      <c r="D12" s="222">
        <v>570</v>
      </c>
      <c r="E12" s="222">
        <v>285</v>
      </c>
      <c r="F12" s="222">
        <v>0</v>
      </c>
      <c r="G12" s="24"/>
      <c r="H12" s="23"/>
      <c r="I12" s="22">
        <v>10</v>
      </c>
      <c r="J12" s="22">
        <v>5700</v>
      </c>
      <c r="K12" s="22">
        <v>5510</v>
      </c>
      <c r="L12" s="22">
        <v>2470</v>
      </c>
      <c r="N12" s="22">
        <f t="shared" si="0"/>
        <v>13680</v>
      </c>
      <c r="P12" s="22">
        <v>10</v>
      </c>
      <c r="Q12" s="22">
        <f t="shared" ca="1" si="1"/>
        <v>0</v>
      </c>
      <c r="R12" s="22">
        <f t="shared" ca="1" si="2"/>
        <v>0</v>
      </c>
      <c r="S12" s="22">
        <f t="shared" ca="1" si="3"/>
        <v>0</v>
      </c>
      <c r="U12" s="25">
        <f t="shared" ca="1" si="4"/>
        <v>1800</v>
      </c>
    </row>
    <row r="13" spans="1:21" x14ac:dyDescent="0.45">
      <c r="A13" s="223" t="s">
        <v>246</v>
      </c>
      <c r="B13" s="226">
        <v>42309</v>
      </c>
      <c r="C13" s="222">
        <v>629</v>
      </c>
      <c r="D13" s="222">
        <v>493</v>
      </c>
      <c r="E13" s="222">
        <v>306</v>
      </c>
      <c r="F13" s="222">
        <v>0</v>
      </c>
      <c r="G13" s="24"/>
      <c r="H13" s="23"/>
      <c r="I13" s="22">
        <v>11</v>
      </c>
      <c r="J13" s="22">
        <v>7030</v>
      </c>
      <c r="K13" s="22">
        <v>4750</v>
      </c>
      <c r="L13" s="22">
        <v>3610</v>
      </c>
      <c r="N13" s="22">
        <f t="shared" si="0"/>
        <v>15390</v>
      </c>
      <c r="P13" s="22">
        <v>11</v>
      </c>
      <c r="Q13" s="22">
        <f t="shared" ca="1" si="1"/>
        <v>0</v>
      </c>
      <c r="R13" s="22">
        <f t="shared" ca="1" si="2"/>
        <v>0</v>
      </c>
      <c r="S13" s="22">
        <f t="shared" ca="1" si="3"/>
        <v>0</v>
      </c>
      <c r="U13" s="25">
        <f t="shared" ca="1" si="4"/>
        <v>1900</v>
      </c>
    </row>
    <row r="14" spans="1:21" x14ac:dyDescent="0.45">
      <c r="A14" s="223" t="s">
        <v>247</v>
      </c>
      <c r="B14" s="226">
        <v>42339</v>
      </c>
      <c r="C14" s="222">
        <v>608</v>
      </c>
      <c r="D14" s="222">
        <v>494</v>
      </c>
      <c r="E14" s="222">
        <v>285</v>
      </c>
      <c r="F14" s="222">
        <v>0</v>
      </c>
      <c r="G14" s="24"/>
      <c r="H14" s="23"/>
      <c r="I14" s="22">
        <v>12</v>
      </c>
      <c r="J14" s="22">
        <v>6270</v>
      </c>
      <c r="K14" s="22">
        <v>3990</v>
      </c>
      <c r="L14" s="22">
        <v>2470</v>
      </c>
      <c r="N14" s="22">
        <f t="shared" si="0"/>
        <v>12730</v>
      </c>
      <c r="P14" s="22">
        <v>12</v>
      </c>
      <c r="Q14" s="22">
        <f t="shared" ca="1" si="1"/>
        <v>0</v>
      </c>
      <c r="R14" s="22">
        <f t="shared" ca="1" si="2"/>
        <v>0</v>
      </c>
      <c r="S14" s="22">
        <f t="shared" ca="1" si="3"/>
        <v>0</v>
      </c>
      <c r="U14" s="25">
        <f t="shared" ca="1" si="4"/>
        <v>1900</v>
      </c>
    </row>
    <row r="15" spans="1:21" x14ac:dyDescent="0.45">
      <c r="A15" s="223" t="s">
        <v>248</v>
      </c>
      <c r="B15" s="226">
        <v>42370</v>
      </c>
      <c r="C15" s="222">
        <v>770</v>
      </c>
      <c r="D15" s="222">
        <v>462</v>
      </c>
      <c r="E15" s="222">
        <v>286</v>
      </c>
      <c r="F15" s="222">
        <v>0</v>
      </c>
      <c r="G15" s="24"/>
      <c r="H15" s="23"/>
      <c r="I15" s="22" t="s">
        <v>27</v>
      </c>
      <c r="J15" s="22">
        <v>5100</v>
      </c>
      <c r="K15" s="22">
        <v>3740</v>
      </c>
      <c r="L15" s="22">
        <v>2720</v>
      </c>
      <c r="N15" s="22">
        <f>SUM(J15:M15)</f>
        <v>11560</v>
      </c>
      <c r="P15" s="22" t="s">
        <v>27</v>
      </c>
      <c r="Q15" s="22">
        <f ca="1">$G15*RANDBETWEEN(30,50)/100</f>
        <v>0</v>
      </c>
      <c r="R15" s="22">
        <f ca="1">$G15*RANDBETWEEN(20,30)/100</f>
        <v>0</v>
      </c>
      <c r="S15" s="22">
        <f ca="1">$G15*RANDBETWEEN(10,20)/100</f>
        <v>0</v>
      </c>
      <c r="U15" s="25" t="e">
        <f ca="1">#REF!+RANDBETWEEN(-2,4)*100</f>
        <v>#REF!</v>
      </c>
    </row>
    <row r="16" spans="1:21" x14ac:dyDescent="0.45">
      <c r="A16" s="223" t="s">
        <v>249</v>
      </c>
      <c r="B16" s="226">
        <v>42401</v>
      </c>
      <c r="C16" s="222">
        <v>798</v>
      </c>
      <c r="D16" s="222">
        <v>630</v>
      </c>
      <c r="E16" s="222">
        <v>378</v>
      </c>
      <c r="F16" s="222">
        <v>0</v>
      </c>
      <c r="G16" s="24"/>
      <c r="H16" s="23"/>
      <c r="I16" s="22" t="s">
        <v>26</v>
      </c>
      <c r="J16" s="22">
        <v>7200</v>
      </c>
      <c r="K16" s="22">
        <v>3520</v>
      </c>
      <c r="L16" s="22">
        <v>1600</v>
      </c>
      <c r="N16" s="22">
        <f t="shared" ref="N16:N26" si="5">SUM(J16:M16)</f>
        <v>12320</v>
      </c>
      <c r="P16" s="22" t="s">
        <v>26</v>
      </c>
      <c r="Q16" s="22">
        <f t="shared" ref="Q16:Q26" ca="1" si="6">$G16*RANDBETWEEN(30,50)/100</f>
        <v>0</v>
      </c>
      <c r="R16" s="22">
        <f t="shared" ref="R16:R26" ca="1" si="7">$G16*RANDBETWEEN(20,30)/100</f>
        <v>0</v>
      </c>
      <c r="S16" s="22">
        <f t="shared" ref="S16:S26" ca="1" si="8">$G16*RANDBETWEEN(10,20)/100</f>
        <v>0</v>
      </c>
      <c r="U16" s="25" t="e">
        <f t="shared" ref="U16:U26" ca="1" si="9">U15+RANDBETWEEN(-2,4)*100</f>
        <v>#REF!</v>
      </c>
    </row>
    <row r="17" spans="1:21" x14ac:dyDescent="0.45">
      <c r="A17" s="223" t="s">
        <v>250</v>
      </c>
      <c r="B17" s="226">
        <v>42430</v>
      </c>
      <c r="C17" s="222">
        <v>777</v>
      </c>
      <c r="D17" s="222">
        <v>420</v>
      </c>
      <c r="E17" s="222">
        <v>210</v>
      </c>
      <c r="F17" s="222">
        <v>0</v>
      </c>
      <c r="G17" s="24"/>
      <c r="H17" s="23"/>
      <c r="I17" s="22" t="s">
        <v>28</v>
      </c>
      <c r="J17" s="22">
        <v>6840</v>
      </c>
      <c r="K17" s="22">
        <v>4940</v>
      </c>
      <c r="L17" s="22">
        <v>2660</v>
      </c>
      <c r="N17" s="22">
        <f t="shared" si="5"/>
        <v>14440</v>
      </c>
      <c r="P17" s="22" t="s">
        <v>28</v>
      </c>
      <c r="Q17" s="22">
        <f t="shared" ca="1" si="6"/>
        <v>0</v>
      </c>
      <c r="R17" s="22">
        <f t="shared" ca="1" si="7"/>
        <v>0</v>
      </c>
      <c r="S17" s="22">
        <f t="shared" ca="1" si="8"/>
        <v>0</v>
      </c>
      <c r="U17" s="25" t="e">
        <f t="shared" ca="1" si="9"/>
        <v>#REF!</v>
      </c>
    </row>
    <row r="18" spans="1:21" x14ac:dyDescent="0.45">
      <c r="A18" s="223" t="s">
        <v>251</v>
      </c>
      <c r="B18" s="226">
        <v>42461</v>
      </c>
      <c r="C18" s="222">
        <v>700</v>
      </c>
      <c r="D18" s="222">
        <v>440</v>
      </c>
      <c r="E18" s="222">
        <v>380</v>
      </c>
      <c r="F18" s="222">
        <v>0</v>
      </c>
      <c r="G18" s="24"/>
      <c r="H18" s="23"/>
      <c r="I18" s="22" t="s">
        <v>29</v>
      </c>
      <c r="J18" s="22">
        <v>9030</v>
      </c>
      <c r="K18" s="22">
        <v>4410</v>
      </c>
      <c r="L18" s="22">
        <v>3780</v>
      </c>
      <c r="N18" s="22">
        <f t="shared" si="5"/>
        <v>17220</v>
      </c>
      <c r="P18" s="22" t="s">
        <v>29</v>
      </c>
      <c r="Q18" s="22">
        <f t="shared" ca="1" si="6"/>
        <v>0</v>
      </c>
      <c r="R18" s="22">
        <f t="shared" ca="1" si="7"/>
        <v>0</v>
      </c>
      <c r="S18" s="22">
        <f t="shared" ca="1" si="8"/>
        <v>0</v>
      </c>
      <c r="U18" s="25" t="e">
        <f t="shared" ca="1" si="9"/>
        <v>#REF!</v>
      </c>
    </row>
    <row r="19" spans="1:21" x14ac:dyDescent="0.45">
      <c r="A19" s="223" t="s">
        <v>252</v>
      </c>
      <c r="B19" s="226">
        <v>42491</v>
      </c>
      <c r="C19" s="222">
        <v>741</v>
      </c>
      <c r="D19" s="222">
        <v>418</v>
      </c>
      <c r="E19" s="222">
        <v>285</v>
      </c>
      <c r="F19" s="222">
        <v>0</v>
      </c>
      <c r="G19" s="24"/>
      <c r="H19" s="23"/>
      <c r="I19" s="22" t="s">
        <v>30</v>
      </c>
      <c r="J19" s="22">
        <v>5700</v>
      </c>
      <c r="K19" s="22">
        <v>5700</v>
      </c>
      <c r="L19" s="22">
        <v>2850</v>
      </c>
      <c r="N19" s="22">
        <f t="shared" si="5"/>
        <v>14250</v>
      </c>
      <c r="P19" s="22" t="s">
        <v>30</v>
      </c>
      <c r="Q19" s="22">
        <f t="shared" ca="1" si="6"/>
        <v>0</v>
      </c>
      <c r="R19" s="22">
        <f t="shared" ca="1" si="7"/>
        <v>0</v>
      </c>
      <c r="S19" s="22">
        <f t="shared" ca="1" si="8"/>
        <v>0</v>
      </c>
      <c r="U19" s="25" t="e">
        <f t="shared" ca="1" si="9"/>
        <v>#REF!</v>
      </c>
    </row>
    <row r="20" spans="1:21" x14ac:dyDescent="0.45">
      <c r="A20" s="223" t="s">
        <v>253</v>
      </c>
      <c r="B20" s="226">
        <v>42522</v>
      </c>
      <c r="C20" s="222">
        <v>782</v>
      </c>
      <c r="D20" s="222">
        <v>621</v>
      </c>
      <c r="E20" s="222">
        <v>276</v>
      </c>
      <c r="F20" s="222">
        <v>0</v>
      </c>
      <c r="G20" s="24"/>
      <c r="H20" s="23"/>
      <c r="I20" s="22" t="s">
        <v>31</v>
      </c>
      <c r="J20" s="22">
        <v>6660</v>
      </c>
      <c r="K20" s="22">
        <v>5400</v>
      </c>
      <c r="L20" s="22">
        <v>1800</v>
      </c>
      <c r="N20" s="22">
        <f t="shared" si="5"/>
        <v>13860</v>
      </c>
      <c r="P20" s="22" t="s">
        <v>31</v>
      </c>
      <c r="Q20" s="22">
        <f t="shared" ca="1" si="6"/>
        <v>0</v>
      </c>
      <c r="R20" s="22">
        <f t="shared" ca="1" si="7"/>
        <v>0</v>
      </c>
      <c r="S20" s="22">
        <f t="shared" ca="1" si="8"/>
        <v>0</v>
      </c>
      <c r="U20" s="25" t="e">
        <f t="shared" ca="1" si="9"/>
        <v>#REF!</v>
      </c>
    </row>
    <row r="21" spans="1:21" x14ac:dyDescent="0.45">
      <c r="A21" s="223" t="s">
        <v>254</v>
      </c>
      <c r="B21" s="226">
        <v>42552</v>
      </c>
      <c r="C21" s="222">
        <v>816</v>
      </c>
      <c r="D21" s="222">
        <v>648</v>
      </c>
      <c r="E21" s="222">
        <v>384</v>
      </c>
      <c r="F21" s="222">
        <v>0</v>
      </c>
      <c r="G21" s="24"/>
      <c r="H21" s="23"/>
      <c r="I21" s="22" t="s">
        <v>32</v>
      </c>
      <c r="J21" s="22">
        <v>9900</v>
      </c>
      <c r="K21" s="22">
        <v>4840</v>
      </c>
      <c r="L21" s="22">
        <v>3960</v>
      </c>
      <c r="M21" s="22">
        <v>1980</v>
      </c>
      <c r="N21" s="22">
        <f t="shared" si="5"/>
        <v>20680</v>
      </c>
      <c r="P21" s="22" t="s">
        <v>32</v>
      </c>
      <c r="Q21" s="22">
        <f t="shared" ca="1" si="6"/>
        <v>0</v>
      </c>
      <c r="R21" s="22">
        <f t="shared" ca="1" si="7"/>
        <v>0</v>
      </c>
      <c r="S21" s="22">
        <f t="shared" ca="1" si="8"/>
        <v>0</v>
      </c>
      <c r="T21" s="22">
        <f t="shared" ref="T21:T26" ca="1" si="10">$G21*RANDBETWEEN(5,15)/100</f>
        <v>0</v>
      </c>
      <c r="U21" s="25" t="e">
        <f t="shared" ca="1" si="9"/>
        <v>#REF!</v>
      </c>
    </row>
    <row r="22" spans="1:21" x14ac:dyDescent="0.45">
      <c r="A22" s="223" t="s">
        <v>255</v>
      </c>
      <c r="B22" s="226">
        <v>42583</v>
      </c>
      <c r="C22" s="222">
        <v>864</v>
      </c>
      <c r="D22" s="222">
        <v>504</v>
      </c>
      <c r="E22" s="222">
        <v>336</v>
      </c>
      <c r="F22" s="222">
        <v>312</v>
      </c>
      <c r="G22" s="24"/>
      <c r="H22" s="23"/>
      <c r="I22" s="22" t="s">
        <v>33</v>
      </c>
      <c r="J22" s="22">
        <v>12740</v>
      </c>
      <c r="K22" s="22">
        <v>7800</v>
      </c>
      <c r="L22" s="22">
        <v>4680</v>
      </c>
      <c r="M22" s="22">
        <v>3120</v>
      </c>
      <c r="N22" s="22">
        <f t="shared" si="5"/>
        <v>28340</v>
      </c>
      <c r="P22" s="22" t="s">
        <v>33</v>
      </c>
      <c r="Q22" s="22">
        <f t="shared" ca="1" si="6"/>
        <v>0</v>
      </c>
      <c r="R22" s="22">
        <f t="shared" ca="1" si="7"/>
        <v>0</v>
      </c>
      <c r="S22" s="22">
        <f t="shared" ca="1" si="8"/>
        <v>0</v>
      </c>
      <c r="T22" s="22">
        <f t="shared" ca="1" si="10"/>
        <v>0</v>
      </c>
      <c r="U22" s="25" t="e">
        <f t="shared" ca="1" si="9"/>
        <v>#REF!</v>
      </c>
    </row>
    <row r="23" spans="1:21" x14ac:dyDescent="0.45">
      <c r="A23" s="223" t="s">
        <v>256</v>
      </c>
      <c r="B23" s="226">
        <v>42614</v>
      </c>
      <c r="C23" s="222">
        <v>1225</v>
      </c>
      <c r="D23" s="222">
        <v>650</v>
      </c>
      <c r="E23" s="222">
        <v>325</v>
      </c>
      <c r="F23" s="222">
        <v>200</v>
      </c>
      <c r="G23" s="24"/>
      <c r="H23" s="23"/>
      <c r="I23" s="22" t="s">
        <v>34</v>
      </c>
      <c r="J23" s="22">
        <v>9120</v>
      </c>
      <c r="K23" s="22">
        <v>5520</v>
      </c>
      <c r="L23" s="22">
        <v>4800</v>
      </c>
      <c r="M23" s="22">
        <v>1680</v>
      </c>
      <c r="N23" s="22">
        <f t="shared" si="5"/>
        <v>21120</v>
      </c>
      <c r="P23" s="22" t="s">
        <v>34</v>
      </c>
      <c r="Q23" s="22">
        <f t="shared" ca="1" si="6"/>
        <v>0</v>
      </c>
      <c r="R23" s="22">
        <f t="shared" ca="1" si="7"/>
        <v>0</v>
      </c>
      <c r="S23" s="22">
        <f t="shared" ca="1" si="8"/>
        <v>0</v>
      </c>
      <c r="T23" s="22">
        <f t="shared" ca="1" si="10"/>
        <v>0</v>
      </c>
      <c r="U23" s="25" t="e">
        <f t="shared" ca="1" si="9"/>
        <v>#REF!</v>
      </c>
    </row>
    <row r="24" spans="1:21" x14ac:dyDescent="0.45">
      <c r="A24" s="223" t="s">
        <v>257</v>
      </c>
      <c r="B24" s="226">
        <v>42644</v>
      </c>
      <c r="C24" s="222">
        <v>1250</v>
      </c>
      <c r="D24" s="222">
        <v>550</v>
      </c>
      <c r="E24" s="222">
        <v>500</v>
      </c>
      <c r="F24" s="222">
        <v>225</v>
      </c>
      <c r="G24" s="24"/>
      <c r="H24" s="23"/>
      <c r="I24" s="22" t="s">
        <v>35</v>
      </c>
      <c r="J24" s="22">
        <v>9500</v>
      </c>
      <c r="K24" s="22">
        <v>6250</v>
      </c>
      <c r="L24" s="22">
        <v>3500</v>
      </c>
      <c r="M24" s="22">
        <v>1500</v>
      </c>
      <c r="N24" s="22">
        <f t="shared" si="5"/>
        <v>20750</v>
      </c>
      <c r="P24" s="22" t="s">
        <v>35</v>
      </c>
      <c r="Q24" s="22">
        <f t="shared" ca="1" si="6"/>
        <v>0</v>
      </c>
      <c r="R24" s="22">
        <f t="shared" ca="1" si="7"/>
        <v>0</v>
      </c>
      <c r="S24" s="22">
        <f t="shared" ca="1" si="8"/>
        <v>0</v>
      </c>
      <c r="T24" s="22">
        <f t="shared" ca="1" si="10"/>
        <v>0</v>
      </c>
      <c r="U24" s="25" t="e">
        <f ca="1">U23+RANDBETWEEN(-2,4)*100</f>
        <v>#REF!</v>
      </c>
    </row>
    <row r="25" spans="1:21" x14ac:dyDescent="0.45">
      <c r="A25" s="223" t="s">
        <v>233</v>
      </c>
      <c r="B25" s="226">
        <v>42675</v>
      </c>
      <c r="C25" s="222">
        <v>870</v>
      </c>
      <c r="D25" s="222">
        <v>667</v>
      </c>
      <c r="E25" s="222">
        <v>435</v>
      </c>
      <c r="F25" s="222">
        <v>145</v>
      </c>
      <c r="G25" s="24"/>
      <c r="H25" s="23"/>
      <c r="I25" s="22" t="s">
        <v>36</v>
      </c>
      <c r="J25" s="22">
        <v>13230</v>
      </c>
      <c r="K25" s="22">
        <v>6750</v>
      </c>
      <c r="L25" s="22">
        <v>4050</v>
      </c>
      <c r="M25" s="22">
        <v>3240</v>
      </c>
      <c r="N25" s="22">
        <f t="shared" si="5"/>
        <v>27270</v>
      </c>
      <c r="P25" s="22" t="s">
        <v>36</v>
      </c>
      <c r="Q25" s="22">
        <f t="shared" ca="1" si="6"/>
        <v>0</v>
      </c>
      <c r="R25" s="22">
        <f t="shared" ca="1" si="7"/>
        <v>0</v>
      </c>
      <c r="S25" s="22">
        <f t="shared" ca="1" si="8"/>
        <v>0</v>
      </c>
      <c r="T25" s="22">
        <f t="shared" ca="1" si="10"/>
        <v>0</v>
      </c>
      <c r="U25" s="25" t="e">
        <f t="shared" ca="1" si="9"/>
        <v>#REF!</v>
      </c>
    </row>
    <row r="26" spans="1:21" x14ac:dyDescent="0.45">
      <c r="A26" s="223" t="s">
        <v>234</v>
      </c>
      <c r="B26" s="226">
        <v>42705</v>
      </c>
      <c r="C26" s="222">
        <v>1026</v>
      </c>
      <c r="D26" s="222">
        <v>648</v>
      </c>
      <c r="E26" s="222">
        <v>432</v>
      </c>
      <c r="F26" s="222">
        <v>351</v>
      </c>
      <c r="G26" s="24"/>
      <c r="H26" s="23"/>
      <c r="I26" s="22" t="s">
        <v>37</v>
      </c>
      <c r="J26" s="22">
        <v>13050</v>
      </c>
      <c r="K26" s="22">
        <v>7250</v>
      </c>
      <c r="L26" s="22">
        <v>5800</v>
      </c>
      <c r="M26" s="22">
        <v>2900</v>
      </c>
      <c r="N26" s="22">
        <f t="shared" si="5"/>
        <v>29000</v>
      </c>
      <c r="P26" s="22" t="s">
        <v>37</v>
      </c>
      <c r="Q26" s="22">
        <f t="shared" ca="1" si="6"/>
        <v>0</v>
      </c>
      <c r="R26" s="22">
        <f t="shared" ca="1" si="7"/>
        <v>0</v>
      </c>
      <c r="S26" s="22">
        <f t="shared" ca="1" si="8"/>
        <v>0</v>
      </c>
      <c r="T26" s="22">
        <f t="shared" ca="1" si="10"/>
        <v>0</v>
      </c>
      <c r="U26" s="25" t="e">
        <f t="shared" ca="1" si="9"/>
        <v>#REF!</v>
      </c>
    </row>
    <row r="27" spans="1:21" x14ac:dyDescent="0.45">
      <c r="A27" s="224" t="s">
        <v>27</v>
      </c>
      <c r="B27" s="226">
        <v>42736</v>
      </c>
      <c r="C27" s="225" t="str">
        <f>IF(ISBLANK(HLOOKUP($A27,'Decision Sheet'!$F$2:$Q$12,C$1+$B$1,FALSE)),"",HLOOKUP($A27,'Decision Sheet'!$F$2:$Q$12,C$1+$B$1,FALSE))</f>
        <v/>
      </c>
      <c r="D27" s="225" t="str">
        <f>IF(ISBLANK(HLOOKUP($A27,'Decision Sheet'!$F$2:$Q$12,D$1+$B$1,FALSE)),"",HLOOKUP($A27,'Decision Sheet'!$F$2:$Q$12,D$1+$B$1,FALSE))</f>
        <v/>
      </c>
      <c r="E27" s="225" t="str">
        <f>IF(ISBLANK(HLOOKUP($A27,'Decision Sheet'!$F$2:$Q$12,E$1+$B$1,FALSE)),"",HLOOKUP($A27,'Decision Sheet'!$F$2:$Q$12,E$1+$B$1,FALSE))</f>
        <v/>
      </c>
      <c r="F27" s="225" t="str">
        <f>IF(ISBLANK(HLOOKUP($A27,'Decision Sheet'!$F$2:$Q$12,F$1+$B$1,FALSE)),"",HLOOKUP($A27,'Decision Sheet'!$F$2:$Q$12,F$1+$B$1,FALSE))</f>
        <v/>
      </c>
      <c r="G27" s="23"/>
      <c r="H27" s="23"/>
      <c r="I27" s="27" t="str">
        <f>IF(ISBLANK('Decision Sheet'!H9),"",'Decision Sheet'!H9)</f>
        <v/>
      </c>
      <c r="J27" s="27" t="str">
        <f>IF(ISBLANK('Decision Sheet'!I9),"",'Decision Sheet'!I9)</f>
        <v/>
      </c>
      <c r="K27" s="27" t="str">
        <f>IF(ISBLANK('Decision Sheet'!J9),"",'Decision Sheet'!J9)</f>
        <v/>
      </c>
      <c r="L27" s="27" t="str">
        <f>IF(ISBLANK('Decision Sheet'!K9),"",'Decision Sheet'!K9)</f>
        <v/>
      </c>
      <c r="M27" s="27" t="str">
        <f>IF(ISBLANK('Decision Sheet'!L9),"",'Decision Sheet'!L9)</f>
        <v/>
      </c>
      <c r="N27" s="27" t="str">
        <f>IF(ISBLANK('Decision Sheet'!M9),"",'Decision Sheet'!M9)</f>
        <v/>
      </c>
      <c r="O27" s="27" t="str">
        <f>IF(ISBLANK('Decision Sheet'!N9),"",'Decision Sheet'!N9)</f>
        <v/>
      </c>
      <c r="P27" s="27" t="str">
        <f>IF(ISBLANK('Decision Sheet'!O9),"",'Decision Sheet'!O9)</f>
        <v/>
      </c>
      <c r="Q27" s="27" t="str">
        <f>IF(ISBLANK('Decision Sheet'!P9),"",'Decision Sheet'!P9)</f>
        <v/>
      </c>
      <c r="R27" s="27" t="str">
        <f>IF(ISBLANK('Decision Sheet'!Q9),"",'Decision Sheet'!Q9)</f>
        <v/>
      </c>
      <c r="S27" s="27" t="str">
        <f>IF(ISBLANK('Decision Sheet'!R3),"",'Decision Sheet'!R3)</f>
        <v/>
      </c>
      <c r="T27" s="27" t="str">
        <f>IF(ISBLANK('Decision Sheet'!S3),"",'Decision Sheet'!S3)</f>
        <v/>
      </c>
      <c r="U27" s="27" t="str">
        <f>IF(ISBLANK('Decision Sheet'!T3),"",'Decision Sheet'!T3)</f>
        <v/>
      </c>
    </row>
    <row r="28" spans="1:21" x14ac:dyDescent="0.45">
      <c r="A28" s="224" t="s">
        <v>26</v>
      </c>
      <c r="B28" s="226">
        <v>42767</v>
      </c>
      <c r="C28" s="225" t="str">
        <f>IF(ISBLANK(HLOOKUP($A28,'Decision Sheet'!$F$2:$Q$12,C$1+$B$1,FALSE)),"",HLOOKUP($A28,'Decision Sheet'!$F$2:$Q$12,C$1+$B$1,FALSE))</f>
        <v/>
      </c>
      <c r="D28" s="225" t="str">
        <f>IF(ISBLANK(HLOOKUP($A28,'Decision Sheet'!$F$2:$Q$12,D$1+$B$1,FALSE)),"",HLOOKUP($A28,'Decision Sheet'!$F$2:$Q$12,D$1+$B$1,FALSE))</f>
        <v/>
      </c>
      <c r="E28" s="225" t="str">
        <f>IF(ISBLANK(HLOOKUP($A28,'Decision Sheet'!$F$2:$Q$12,E$1+$B$1,FALSE)),"",HLOOKUP($A28,'Decision Sheet'!$F$2:$Q$12,E$1+$B$1,FALSE))</f>
        <v/>
      </c>
      <c r="F28" s="225" t="str">
        <f>IF(ISBLANK(HLOOKUP($A28,'Decision Sheet'!$F$2:$Q$12,F$1+$B$1,FALSE)),"",HLOOKUP($A28,'Decision Sheet'!$F$2:$Q$12,F$1+$B$1,FALSE))</f>
        <v/>
      </c>
      <c r="G28" s="23"/>
      <c r="H28" s="23"/>
      <c r="I28" s="27" t="str">
        <f>IF(ISBLANK('Decision Sheet'!H10),"",'Decision Sheet'!H10)</f>
        <v/>
      </c>
      <c r="J28" s="27" t="str">
        <f>IF(ISBLANK('Decision Sheet'!I10),"",'Decision Sheet'!I10)</f>
        <v/>
      </c>
      <c r="K28" s="27" t="str">
        <f>IF(ISBLANK('Decision Sheet'!J10),"",'Decision Sheet'!J10)</f>
        <v/>
      </c>
      <c r="L28" s="27" t="str">
        <f>IF(ISBLANK('Decision Sheet'!K10),"",'Decision Sheet'!K10)</f>
        <v/>
      </c>
      <c r="M28" s="27" t="str">
        <f>IF(ISBLANK('Decision Sheet'!L10),"",'Decision Sheet'!L10)</f>
        <v/>
      </c>
      <c r="N28" s="27" t="str">
        <f>IF(ISBLANK('Decision Sheet'!M10),"",'Decision Sheet'!M10)</f>
        <v/>
      </c>
      <c r="O28" s="27" t="str">
        <f>IF(ISBLANK('Decision Sheet'!N10),"",'Decision Sheet'!N10)</f>
        <v/>
      </c>
      <c r="P28" s="27" t="str">
        <f>IF(ISBLANK('Decision Sheet'!O10),"",'Decision Sheet'!O10)</f>
        <v/>
      </c>
      <c r="Q28" s="27" t="str">
        <f>IF(ISBLANK('Decision Sheet'!P10),"",'Decision Sheet'!P10)</f>
        <v/>
      </c>
      <c r="R28" s="27" t="str">
        <f>IF(ISBLANK('Decision Sheet'!Q10),"",'Decision Sheet'!Q10)</f>
        <v/>
      </c>
      <c r="S28" s="27" t="str">
        <f>IF(ISBLANK('Decision Sheet'!R4),"",'Decision Sheet'!R4)</f>
        <v/>
      </c>
      <c r="T28" s="27" t="str">
        <f>IF(ISBLANK('Decision Sheet'!S4),"",'Decision Sheet'!S4)</f>
        <v/>
      </c>
      <c r="U28" s="27" t="str">
        <f>IF(ISBLANK('Decision Sheet'!T4),"",'Decision Sheet'!T4)</f>
        <v/>
      </c>
    </row>
    <row r="29" spans="1:21" x14ac:dyDescent="0.45">
      <c r="A29" s="224" t="s">
        <v>28</v>
      </c>
      <c r="B29" s="226">
        <v>42795</v>
      </c>
      <c r="C29" s="225" t="str">
        <f>IF(ISBLANK(HLOOKUP($A29,'Decision Sheet'!$F$2:$Q$12,C$1+$B$1,FALSE)),"",HLOOKUP($A29,'Decision Sheet'!$F$2:$Q$12,C$1+$B$1,FALSE))</f>
        <v/>
      </c>
      <c r="D29" s="225" t="str">
        <f>IF(ISBLANK(HLOOKUP($A29,'Decision Sheet'!$F$2:$Q$12,D$1+$B$1,FALSE)),"",HLOOKUP($A29,'Decision Sheet'!$F$2:$Q$12,D$1+$B$1,FALSE))</f>
        <v/>
      </c>
      <c r="E29" s="225" t="str">
        <f>IF(ISBLANK(HLOOKUP($A29,'Decision Sheet'!$F$2:$Q$12,E$1+$B$1,FALSE)),"",HLOOKUP($A29,'Decision Sheet'!$F$2:$Q$12,E$1+$B$1,FALSE))</f>
        <v/>
      </c>
      <c r="F29" s="225" t="str">
        <f>IF(ISBLANK(HLOOKUP($A29,'Decision Sheet'!$F$2:$Q$12,F$1+$B$1,FALSE)),"",HLOOKUP($A29,'Decision Sheet'!$F$2:$Q$12,F$1+$B$1,FALSE))</f>
        <v/>
      </c>
      <c r="G29" s="23"/>
      <c r="H29" s="23"/>
      <c r="I29" s="27" t="str">
        <f>IF(ISBLANK('Decision Sheet'!H11),"",'Decision Sheet'!H11)</f>
        <v/>
      </c>
      <c r="J29" s="27" t="str">
        <f>IF(ISBLANK('Decision Sheet'!I11),"",'Decision Sheet'!I11)</f>
        <v/>
      </c>
      <c r="K29" s="27" t="str">
        <f>IF(ISBLANK('Decision Sheet'!J11),"",'Decision Sheet'!J11)</f>
        <v/>
      </c>
      <c r="L29" s="27" t="str">
        <f>IF(ISBLANK('Decision Sheet'!K11),"",'Decision Sheet'!K11)</f>
        <v/>
      </c>
      <c r="M29" s="27" t="str">
        <f>IF(ISBLANK('Decision Sheet'!L11),"",'Decision Sheet'!L11)</f>
        <v/>
      </c>
      <c r="N29" s="27" t="str">
        <f>IF(ISBLANK('Decision Sheet'!M11),"",'Decision Sheet'!M11)</f>
        <v/>
      </c>
      <c r="O29" s="27" t="str">
        <f>IF(ISBLANK('Decision Sheet'!N11),"",'Decision Sheet'!N11)</f>
        <v/>
      </c>
      <c r="P29" s="27" t="str">
        <f>IF(ISBLANK('Decision Sheet'!O11),"",'Decision Sheet'!O11)</f>
        <v/>
      </c>
      <c r="Q29" s="27" t="str">
        <f>IF(ISBLANK('Decision Sheet'!P11),"",'Decision Sheet'!P11)</f>
        <v/>
      </c>
      <c r="R29" s="27" t="str">
        <f>IF(ISBLANK('Decision Sheet'!Q11),"",'Decision Sheet'!Q11)</f>
        <v/>
      </c>
      <c r="S29" s="27" t="str">
        <f>IF(ISBLANK('Decision Sheet'!R5),"",'Decision Sheet'!R5)</f>
        <v/>
      </c>
      <c r="T29" s="27" t="str">
        <f>IF(ISBLANK('Decision Sheet'!S5),"",'Decision Sheet'!S5)</f>
        <v/>
      </c>
      <c r="U29" s="27" t="str">
        <f>IF(ISBLANK('Decision Sheet'!T5),"",'Decision Sheet'!T5)</f>
        <v/>
      </c>
    </row>
    <row r="30" spans="1:21" x14ac:dyDescent="0.45">
      <c r="A30" s="224" t="s">
        <v>29</v>
      </c>
      <c r="B30" s="226">
        <v>42826</v>
      </c>
      <c r="C30" s="225" t="str">
        <f>IF(ISBLANK(HLOOKUP($A30,'Decision Sheet'!$F$2:$Q$12,C$1+$B$1,FALSE)),"",HLOOKUP($A30,'Decision Sheet'!$F$2:$Q$12,C$1+$B$1,FALSE))</f>
        <v/>
      </c>
      <c r="D30" s="225" t="str">
        <f>IF(ISBLANK(HLOOKUP($A30,'Decision Sheet'!$F$2:$Q$12,D$1+$B$1,FALSE)),"",HLOOKUP($A30,'Decision Sheet'!$F$2:$Q$12,D$1+$B$1,FALSE))</f>
        <v/>
      </c>
      <c r="E30" s="225" t="str">
        <f>IF(ISBLANK(HLOOKUP($A30,'Decision Sheet'!$F$2:$Q$12,E$1+$B$1,FALSE)),"",HLOOKUP($A30,'Decision Sheet'!$F$2:$Q$12,E$1+$B$1,FALSE))</f>
        <v/>
      </c>
      <c r="F30" s="225" t="str">
        <f>IF(ISBLANK(HLOOKUP($A30,'Decision Sheet'!$F$2:$Q$12,F$1+$B$1,FALSE)),"",HLOOKUP($A30,'Decision Sheet'!$F$2:$Q$12,F$1+$B$1,FALSE))</f>
        <v/>
      </c>
      <c r="G30" s="23"/>
      <c r="H30" s="23"/>
      <c r="I30" s="27" t="str">
        <f>IF(ISBLANK('Decision Sheet'!H12),"",'Decision Sheet'!H12)</f>
        <v/>
      </c>
      <c r="J30" s="27" t="str">
        <f>IF(ISBLANK('Decision Sheet'!I12),"",'Decision Sheet'!I12)</f>
        <v/>
      </c>
      <c r="K30" s="27" t="str">
        <f>IF(ISBLANK('Decision Sheet'!J12),"",'Decision Sheet'!J12)</f>
        <v/>
      </c>
      <c r="L30" s="27" t="str">
        <f>IF(ISBLANK('Decision Sheet'!K12),"",'Decision Sheet'!K12)</f>
        <v/>
      </c>
      <c r="M30" s="27" t="str">
        <f>IF(ISBLANK('Decision Sheet'!L12),"",'Decision Sheet'!L12)</f>
        <v/>
      </c>
      <c r="N30" s="27" t="str">
        <f>IF(ISBLANK('Decision Sheet'!M12),"",'Decision Sheet'!M12)</f>
        <v/>
      </c>
      <c r="O30" s="27" t="str">
        <f>IF(ISBLANK('Decision Sheet'!N12),"",'Decision Sheet'!N12)</f>
        <v/>
      </c>
      <c r="P30" s="27" t="str">
        <f>IF(ISBLANK('Decision Sheet'!O12),"",'Decision Sheet'!O12)</f>
        <v/>
      </c>
      <c r="Q30" s="27" t="str">
        <f>IF(ISBLANK('Decision Sheet'!P12),"",'Decision Sheet'!P12)</f>
        <v/>
      </c>
      <c r="R30" s="27" t="str">
        <f>IF(ISBLANK('Decision Sheet'!Q12),"",'Decision Sheet'!Q12)</f>
        <v/>
      </c>
      <c r="S30" s="27" t="str">
        <f>IF(ISBLANK('Decision Sheet'!R6),"",'Decision Sheet'!R6)</f>
        <v/>
      </c>
      <c r="T30" s="27" t="str">
        <f>IF(ISBLANK('Decision Sheet'!S6),"",'Decision Sheet'!S6)</f>
        <v/>
      </c>
      <c r="U30" s="27" t="str">
        <f>IF(ISBLANK('Decision Sheet'!T6),"",'Decision Sheet'!T6)</f>
        <v/>
      </c>
    </row>
    <row r="31" spans="1:21" x14ac:dyDescent="0.45">
      <c r="A31" s="224" t="s">
        <v>30</v>
      </c>
      <c r="B31" s="226">
        <v>42856</v>
      </c>
      <c r="C31" s="225" t="str">
        <f>IF(ISBLANK(HLOOKUP($A31,'Decision Sheet'!$F$2:$Q$12,C$1+$B$1,FALSE)),"",HLOOKUP($A31,'Decision Sheet'!$F$2:$Q$12,C$1+$B$1,FALSE))</f>
        <v/>
      </c>
      <c r="D31" s="225" t="str">
        <f>IF(ISBLANK(HLOOKUP($A31,'Decision Sheet'!$F$2:$Q$12,D$1+$B$1,FALSE)),"",HLOOKUP($A31,'Decision Sheet'!$F$2:$Q$12,D$1+$B$1,FALSE))</f>
        <v/>
      </c>
      <c r="E31" s="225" t="str">
        <f>IF(ISBLANK(HLOOKUP($A31,'Decision Sheet'!$F$2:$Q$12,E$1+$B$1,FALSE)),"",HLOOKUP($A31,'Decision Sheet'!$F$2:$Q$12,E$1+$B$1,FALSE))</f>
        <v/>
      </c>
      <c r="F31" s="225" t="str">
        <f>IF(ISBLANK(HLOOKUP($A31,'Decision Sheet'!$F$2:$Q$12,F$1+$B$1,FALSE)),"",HLOOKUP($A31,'Decision Sheet'!$F$2:$Q$12,F$1+$B$1,FALSE))</f>
        <v/>
      </c>
      <c r="G31" s="28"/>
      <c r="H31" s="23"/>
      <c r="I31" s="29"/>
      <c r="J31" s="29"/>
      <c r="K31" s="29"/>
      <c r="L31" s="29"/>
      <c r="P31" s="22" t="s">
        <v>30</v>
      </c>
      <c r="Q31" s="30">
        <f t="shared" ref="Q31:Q38" ca="1" si="11">$G31*RANDBETWEEN(30,50)/100</f>
        <v>0</v>
      </c>
      <c r="R31" s="30">
        <f t="shared" ref="R31:R38" ca="1" si="12">$G31*RANDBETWEEN(20,30)/100</f>
        <v>0</v>
      </c>
      <c r="S31" s="30">
        <f t="shared" ref="S31:S38" ca="1" si="13">$G31*RANDBETWEEN(10,20)/100</f>
        <v>0</v>
      </c>
      <c r="T31" s="30">
        <f t="shared" ref="T31:T38" ca="1" si="14">$G31*RANDBETWEEN(5,15)/100</f>
        <v>0</v>
      </c>
      <c r="U31" s="31" t="e">
        <f ca="1">F32+RANDBETWEEN(-2,4)*100</f>
        <v>#VALUE!</v>
      </c>
    </row>
    <row r="32" spans="1:21" x14ac:dyDescent="0.45">
      <c r="A32" s="224" t="s">
        <v>31</v>
      </c>
      <c r="B32" s="226">
        <v>42887</v>
      </c>
      <c r="C32" s="225" t="str">
        <f>IF(ISBLANK(HLOOKUP($A32,'Decision Sheet'!$F$2:$Q$12,C$1+$B$1,FALSE)),"",HLOOKUP($A32,'Decision Sheet'!$F$2:$Q$12,C$1+$B$1,FALSE))</f>
        <v/>
      </c>
      <c r="D32" s="225" t="str">
        <f>IF(ISBLANK(HLOOKUP($A32,'Decision Sheet'!$F$2:$Q$12,D$1+$B$1,FALSE)),"",HLOOKUP($A32,'Decision Sheet'!$F$2:$Q$12,D$1+$B$1,FALSE))</f>
        <v/>
      </c>
      <c r="E32" s="225" t="str">
        <f>IF(ISBLANK(HLOOKUP($A32,'Decision Sheet'!$F$2:$Q$12,E$1+$B$1,FALSE)),"",HLOOKUP($A32,'Decision Sheet'!$F$2:$Q$12,E$1+$B$1,FALSE))</f>
        <v/>
      </c>
      <c r="F32" s="225" t="str">
        <f>IF(ISBLANK(HLOOKUP($A32,'Decision Sheet'!$F$2:$Q$12,F$1+$B$1,FALSE)),"",HLOOKUP($A32,'Decision Sheet'!$F$2:$Q$12,F$1+$B$1,FALSE))</f>
        <v/>
      </c>
      <c r="G32" s="28"/>
      <c r="H32" s="23"/>
      <c r="I32" s="29"/>
      <c r="J32" s="29"/>
      <c r="K32" s="29"/>
      <c r="L32" s="29"/>
      <c r="P32" s="22" t="s">
        <v>31</v>
      </c>
      <c r="Q32" s="30">
        <f t="shared" ca="1" si="11"/>
        <v>0</v>
      </c>
      <c r="R32" s="30">
        <f t="shared" ca="1" si="12"/>
        <v>0</v>
      </c>
      <c r="S32" s="30">
        <f t="shared" ca="1" si="13"/>
        <v>0</v>
      </c>
      <c r="T32" s="30">
        <f t="shared" ca="1" si="14"/>
        <v>0</v>
      </c>
      <c r="U32" s="31" t="e">
        <f t="shared" ref="U32:U38" ca="1" si="15">U31+RANDBETWEEN(-2,4)*100</f>
        <v>#VALUE!</v>
      </c>
    </row>
    <row r="33" spans="1:21" x14ac:dyDescent="0.45">
      <c r="A33" s="224" t="s">
        <v>32</v>
      </c>
      <c r="B33" s="226">
        <v>42917</v>
      </c>
      <c r="C33" s="225" t="str">
        <f>IF(ISBLANK(HLOOKUP($A33,'Decision Sheet'!$F$2:$Q$12,C$1+$B$1,FALSE)),"",HLOOKUP($A33,'Decision Sheet'!$F$2:$Q$12,C$1+$B$1,FALSE))</f>
        <v/>
      </c>
      <c r="D33" s="225" t="str">
        <f>IF(ISBLANK(HLOOKUP($A33,'Decision Sheet'!$F$2:$Q$12,D$1+$B$1,FALSE)),"",HLOOKUP($A33,'Decision Sheet'!$F$2:$Q$12,D$1+$B$1,FALSE))</f>
        <v/>
      </c>
      <c r="E33" s="225" t="str">
        <f>IF(ISBLANK(HLOOKUP($A33,'Decision Sheet'!$F$2:$Q$12,E$1+$B$1,FALSE)),"",HLOOKUP($A33,'Decision Sheet'!$F$2:$Q$12,E$1+$B$1,FALSE))</f>
        <v/>
      </c>
      <c r="F33" s="225" t="str">
        <f>IF(ISBLANK(HLOOKUP($A33,'Decision Sheet'!$F$2:$Q$12,F$1+$B$1,FALSE)),"",HLOOKUP($A33,'Decision Sheet'!$F$2:$Q$12,F$1+$B$1,FALSE))</f>
        <v/>
      </c>
      <c r="G33" s="28"/>
      <c r="H33" s="23"/>
      <c r="I33" s="29"/>
      <c r="J33" s="29"/>
      <c r="K33" s="29"/>
      <c r="L33" s="29"/>
      <c r="P33" s="22" t="s">
        <v>32</v>
      </c>
      <c r="Q33" s="30">
        <f t="shared" ca="1" si="11"/>
        <v>0</v>
      </c>
      <c r="R33" s="30">
        <f t="shared" ca="1" si="12"/>
        <v>0</v>
      </c>
      <c r="S33" s="30">
        <f t="shared" ca="1" si="13"/>
        <v>0</v>
      </c>
      <c r="T33" s="30">
        <f t="shared" ca="1" si="14"/>
        <v>0</v>
      </c>
      <c r="U33" s="31" t="e">
        <f t="shared" ca="1" si="15"/>
        <v>#VALUE!</v>
      </c>
    </row>
    <row r="34" spans="1:21" x14ac:dyDescent="0.45">
      <c r="A34" s="224" t="s">
        <v>33</v>
      </c>
      <c r="B34" s="226">
        <v>42948</v>
      </c>
      <c r="C34" s="225" t="str">
        <f>IF(ISBLANK(HLOOKUP($A34,'Decision Sheet'!$F$2:$Q$12,C$1+$B$1,FALSE)),"",HLOOKUP($A34,'Decision Sheet'!$F$2:$Q$12,C$1+$B$1,FALSE))</f>
        <v/>
      </c>
      <c r="D34" s="225" t="str">
        <f>IF(ISBLANK(HLOOKUP($A34,'Decision Sheet'!$F$2:$Q$12,D$1+$B$1,FALSE)),"",HLOOKUP($A34,'Decision Sheet'!$F$2:$Q$12,D$1+$B$1,FALSE))</f>
        <v/>
      </c>
      <c r="E34" s="225" t="str">
        <f>IF(ISBLANK(HLOOKUP($A34,'Decision Sheet'!$F$2:$Q$12,E$1+$B$1,FALSE)),"",HLOOKUP($A34,'Decision Sheet'!$F$2:$Q$12,E$1+$B$1,FALSE))</f>
        <v/>
      </c>
      <c r="F34" s="225" t="str">
        <f>IF(ISBLANK(HLOOKUP($A34,'Decision Sheet'!$F$2:$Q$12,F$1+$B$1,FALSE)),"",HLOOKUP($A34,'Decision Sheet'!$F$2:$Q$12,F$1+$B$1,FALSE))</f>
        <v/>
      </c>
      <c r="G34" s="28"/>
      <c r="H34" s="23"/>
      <c r="I34" s="29"/>
      <c r="J34" s="29"/>
      <c r="K34" s="29"/>
      <c r="L34" s="29"/>
      <c r="P34" s="22" t="s">
        <v>33</v>
      </c>
      <c r="Q34" s="30">
        <f t="shared" ca="1" si="11"/>
        <v>0</v>
      </c>
      <c r="R34" s="30">
        <f t="shared" ca="1" si="12"/>
        <v>0</v>
      </c>
      <c r="S34" s="30">
        <f t="shared" ca="1" si="13"/>
        <v>0</v>
      </c>
      <c r="T34" s="30">
        <f t="shared" ca="1" si="14"/>
        <v>0</v>
      </c>
      <c r="U34" s="31" t="e">
        <f t="shared" ca="1" si="15"/>
        <v>#VALUE!</v>
      </c>
    </row>
    <row r="35" spans="1:21" x14ac:dyDescent="0.45">
      <c r="A35" s="224" t="s">
        <v>34</v>
      </c>
      <c r="B35" s="226">
        <v>42979</v>
      </c>
      <c r="C35" s="225" t="str">
        <f>IF(ISBLANK(HLOOKUP($A35,'Decision Sheet'!$F$2:$Q$12,C$1+$B$1,FALSE)),"",HLOOKUP($A35,'Decision Sheet'!$F$2:$Q$12,C$1+$B$1,FALSE))</f>
        <v/>
      </c>
      <c r="D35" s="225" t="str">
        <f>IF(ISBLANK(HLOOKUP($A35,'Decision Sheet'!$F$2:$Q$12,D$1+$B$1,FALSE)),"",HLOOKUP($A35,'Decision Sheet'!$F$2:$Q$12,D$1+$B$1,FALSE))</f>
        <v/>
      </c>
      <c r="E35" s="225" t="str">
        <f>IF(ISBLANK(HLOOKUP($A35,'Decision Sheet'!$F$2:$Q$12,E$1+$B$1,FALSE)),"",HLOOKUP($A35,'Decision Sheet'!$F$2:$Q$12,E$1+$B$1,FALSE))</f>
        <v/>
      </c>
      <c r="F35" s="225" t="str">
        <f>IF(ISBLANK(HLOOKUP($A35,'Decision Sheet'!$F$2:$Q$12,F$1+$B$1,FALSE)),"",HLOOKUP($A35,'Decision Sheet'!$F$2:$Q$12,F$1+$B$1,FALSE))</f>
        <v/>
      </c>
      <c r="G35" s="28"/>
      <c r="H35" s="23"/>
      <c r="I35" s="29"/>
      <c r="J35" s="29"/>
      <c r="K35" s="29"/>
      <c r="L35" s="29"/>
      <c r="P35" s="22" t="s">
        <v>34</v>
      </c>
      <c r="Q35" s="30">
        <f t="shared" ca="1" si="11"/>
        <v>0</v>
      </c>
      <c r="R35" s="30">
        <f t="shared" ca="1" si="12"/>
        <v>0</v>
      </c>
      <c r="S35" s="30">
        <f t="shared" ca="1" si="13"/>
        <v>0</v>
      </c>
      <c r="T35" s="30">
        <f t="shared" ca="1" si="14"/>
        <v>0</v>
      </c>
      <c r="U35" s="31" t="e">
        <f t="shared" ca="1" si="15"/>
        <v>#VALUE!</v>
      </c>
    </row>
    <row r="36" spans="1:21" x14ac:dyDescent="0.45">
      <c r="A36" s="224" t="s">
        <v>35</v>
      </c>
      <c r="B36" s="226">
        <v>43009</v>
      </c>
      <c r="C36" s="225" t="str">
        <f>IF(ISBLANK(HLOOKUP($A36,'Decision Sheet'!$F$2:$Q$12,C$1+$B$1,FALSE)),"",HLOOKUP($A36,'Decision Sheet'!$F$2:$Q$12,C$1+$B$1,FALSE))</f>
        <v/>
      </c>
      <c r="D36" s="225" t="str">
        <f>IF(ISBLANK(HLOOKUP($A36,'Decision Sheet'!$F$2:$Q$12,D$1+$B$1,FALSE)),"",HLOOKUP($A36,'Decision Sheet'!$F$2:$Q$12,D$1+$B$1,FALSE))</f>
        <v/>
      </c>
      <c r="E36" s="225" t="str">
        <f>IF(ISBLANK(HLOOKUP($A36,'Decision Sheet'!$F$2:$Q$12,E$1+$B$1,FALSE)),"",HLOOKUP($A36,'Decision Sheet'!$F$2:$Q$12,E$1+$B$1,FALSE))</f>
        <v/>
      </c>
      <c r="F36" s="225" t="str">
        <f>IF(ISBLANK(HLOOKUP($A36,'Decision Sheet'!$F$2:$Q$12,F$1+$B$1,FALSE)),"",HLOOKUP($A36,'Decision Sheet'!$F$2:$Q$12,F$1+$B$1,FALSE))</f>
        <v/>
      </c>
      <c r="G36" s="28"/>
      <c r="H36" s="23"/>
      <c r="I36" s="29"/>
      <c r="J36" s="29"/>
      <c r="K36" s="29"/>
      <c r="L36" s="29"/>
      <c r="P36" s="22" t="s">
        <v>35</v>
      </c>
      <c r="Q36" s="30">
        <f t="shared" ca="1" si="11"/>
        <v>0</v>
      </c>
      <c r="R36" s="30">
        <f t="shared" ca="1" si="12"/>
        <v>0</v>
      </c>
      <c r="S36" s="30">
        <f t="shared" ca="1" si="13"/>
        <v>0</v>
      </c>
      <c r="T36" s="30">
        <f t="shared" ca="1" si="14"/>
        <v>0</v>
      </c>
      <c r="U36" s="31" t="e">
        <f t="shared" ca="1" si="15"/>
        <v>#VALUE!</v>
      </c>
    </row>
    <row r="37" spans="1:21" x14ac:dyDescent="0.45">
      <c r="A37" s="224" t="s">
        <v>36</v>
      </c>
      <c r="B37" s="226">
        <v>43040</v>
      </c>
      <c r="C37" s="225" t="str">
        <f>IF(ISBLANK(HLOOKUP($A37,'Decision Sheet'!$F$2:$Q$12,C$1+$B$1,FALSE)),"",HLOOKUP($A37,'Decision Sheet'!$F$2:$Q$12,C$1+$B$1,FALSE))</f>
        <v/>
      </c>
      <c r="D37" s="225" t="str">
        <f>IF(ISBLANK(HLOOKUP($A37,'Decision Sheet'!$F$2:$Q$12,D$1+$B$1,FALSE)),"",HLOOKUP($A37,'Decision Sheet'!$F$2:$Q$12,D$1+$B$1,FALSE))</f>
        <v/>
      </c>
      <c r="E37" s="225" t="str">
        <f>IF(ISBLANK(HLOOKUP($A37,'Decision Sheet'!$F$2:$Q$12,E$1+$B$1,FALSE)),"",HLOOKUP($A37,'Decision Sheet'!$F$2:$Q$12,E$1+$B$1,FALSE))</f>
        <v/>
      </c>
      <c r="F37" s="225" t="str">
        <f>IF(ISBLANK(HLOOKUP($A37,'Decision Sheet'!$F$2:$Q$12,F$1+$B$1,FALSE)),"",HLOOKUP($A37,'Decision Sheet'!$F$2:$Q$12,F$1+$B$1,FALSE))</f>
        <v/>
      </c>
      <c r="G37" s="28"/>
      <c r="H37" s="23"/>
      <c r="I37" s="29"/>
      <c r="J37" s="29"/>
      <c r="K37" s="29"/>
      <c r="L37" s="29"/>
      <c r="P37" s="22" t="s">
        <v>36</v>
      </c>
      <c r="Q37" s="30">
        <f t="shared" ca="1" si="11"/>
        <v>0</v>
      </c>
      <c r="R37" s="30">
        <f t="shared" ca="1" si="12"/>
        <v>0</v>
      </c>
      <c r="S37" s="30">
        <f t="shared" ca="1" si="13"/>
        <v>0</v>
      </c>
      <c r="T37" s="30">
        <f t="shared" ca="1" si="14"/>
        <v>0</v>
      </c>
      <c r="U37" s="31" t="e">
        <f t="shared" ca="1" si="15"/>
        <v>#VALUE!</v>
      </c>
    </row>
    <row r="38" spans="1:21" x14ac:dyDescent="0.45">
      <c r="A38" s="224" t="s">
        <v>37</v>
      </c>
      <c r="B38" s="226">
        <v>43070</v>
      </c>
      <c r="C38" s="225" t="str">
        <f>IF(ISBLANK(HLOOKUP($A38,'Decision Sheet'!$F$2:$Q$12,C$1+$B$1,FALSE)),"",HLOOKUP($A38,'Decision Sheet'!$F$2:$Q$12,C$1+$B$1,FALSE))</f>
        <v/>
      </c>
      <c r="D38" s="225" t="str">
        <f>IF(ISBLANK(HLOOKUP($A38,'Decision Sheet'!$F$2:$Q$12,D$1+$B$1,FALSE)),"",HLOOKUP($A38,'Decision Sheet'!$F$2:$Q$12,D$1+$B$1,FALSE))</f>
        <v/>
      </c>
      <c r="E38" s="225" t="str">
        <f>IF(ISBLANK(HLOOKUP($A38,'Decision Sheet'!$F$2:$Q$12,E$1+$B$1,FALSE)),"",HLOOKUP($A38,'Decision Sheet'!$F$2:$Q$12,E$1+$B$1,FALSE))</f>
        <v/>
      </c>
      <c r="F38" s="225" t="str">
        <f>IF(ISBLANK(HLOOKUP($A38,'Decision Sheet'!$F$2:$Q$12,F$1+$B$1,FALSE)),"",HLOOKUP($A38,'Decision Sheet'!$F$2:$Q$12,F$1+$B$1,FALSE))</f>
        <v/>
      </c>
      <c r="G38" s="28"/>
      <c r="H38" s="23"/>
      <c r="I38" s="29"/>
      <c r="J38" s="29"/>
      <c r="K38" s="29"/>
      <c r="L38" s="29"/>
      <c r="P38" s="22" t="s">
        <v>37</v>
      </c>
      <c r="Q38" s="30">
        <f t="shared" ca="1" si="11"/>
        <v>0</v>
      </c>
      <c r="R38" s="30">
        <f t="shared" ca="1" si="12"/>
        <v>0</v>
      </c>
      <c r="S38" s="30">
        <f t="shared" ca="1" si="13"/>
        <v>0</v>
      </c>
      <c r="T38" s="30">
        <f t="shared" ca="1" si="14"/>
        <v>0</v>
      </c>
      <c r="U38" s="31" t="e">
        <f t="shared" ca="1" si="15"/>
        <v>#VALUE!</v>
      </c>
    </row>
    <row r="39" spans="1:21" x14ac:dyDescent="0.45">
      <c r="A39" s="35"/>
      <c r="B39" s="222"/>
      <c r="C39" s="233" t="s">
        <v>99</v>
      </c>
      <c r="D39" s="233"/>
      <c r="E39" s="233"/>
      <c r="F39" s="233"/>
      <c r="G39" s="23"/>
      <c r="H39" s="23"/>
    </row>
    <row r="40" spans="1:21" x14ac:dyDescent="0.45">
      <c r="A40" s="23"/>
      <c r="B40" s="23"/>
      <c r="D40" s="23"/>
      <c r="E40" s="23"/>
      <c r="F40" s="23"/>
      <c r="G40" s="23"/>
      <c r="H40" s="26"/>
    </row>
    <row r="41" spans="1:21" x14ac:dyDescent="0.45">
      <c r="A41" s="23"/>
      <c r="B41" s="26"/>
      <c r="C41" s="26"/>
      <c r="D41" s="26"/>
      <c r="E41" s="26"/>
      <c r="F41" s="26"/>
      <c r="G41" s="26"/>
      <c r="H41" s="26"/>
    </row>
    <row r="42" spans="1:21" x14ac:dyDescent="0.45">
      <c r="A42" s="23"/>
      <c r="B42" s="26"/>
      <c r="C42" s="26"/>
      <c r="D42" s="26"/>
      <c r="E42" s="26"/>
      <c r="F42" s="26"/>
      <c r="G42" s="26"/>
      <c r="H42" s="26"/>
    </row>
    <row r="43" spans="1:21" x14ac:dyDescent="0.45">
      <c r="A43" s="23"/>
      <c r="B43" s="26"/>
      <c r="C43" s="26"/>
      <c r="D43" s="26"/>
      <c r="E43" s="26"/>
      <c r="F43" s="26"/>
      <c r="G43" s="26"/>
      <c r="H43" s="26"/>
    </row>
    <row r="44" spans="1:21" x14ac:dyDescent="0.45">
      <c r="A44" s="23"/>
      <c r="B44" s="23"/>
      <c r="C44" s="23"/>
      <c r="D44" s="23"/>
      <c r="E44" s="23"/>
      <c r="F44" s="23"/>
      <c r="G44" s="23"/>
      <c r="H44" s="23"/>
    </row>
  </sheetData>
  <sheetProtection algorithmName="SHA-512" hashValue="Hue8KqoajH5fB3+pb5URuqV2OHvSzY8iak7KDI8SsgDE93QtTL1SP7Jfx6Fm3LiZLqEjxTGsQRXHZ2g7yikykQ==" saltValue="2B2bqmaTfxGhCLoDf08vWQ==" spinCount="100000" sheet="1" objects="1" scenarios="1"/>
  <mergeCells count="1">
    <mergeCell ref="C39:F39"/>
  </mergeCells>
  <pageMargins left="0.7" right="0.7" top="0.75" bottom="0.75" header="0.3" footer="0.3"/>
  <pageSetup orientation="portrait" r:id="rId1"/>
  <ignoredErrors>
    <ignoredError sqref="C28:F38 D27:F27"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048576"/>
  <sheetViews>
    <sheetView zoomScaleNormal="100" workbookViewId="0">
      <selection activeCell="G13" sqref="G13"/>
    </sheetView>
  </sheetViews>
  <sheetFormatPr defaultColWidth="9" defaultRowHeight="14.25" x14ac:dyDescent="0.45"/>
  <cols>
    <col min="1" max="1" width="6.3984375" customWidth="1"/>
    <col min="2" max="2" width="12.3984375" customWidth="1"/>
    <col min="3" max="3" width="12.3984375" style="18" customWidth="1"/>
    <col min="4" max="4" width="12.73046875" bestFit="1" customWidth="1"/>
    <col min="5" max="5" width="17.1328125" bestFit="1" customWidth="1"/>
    <col min="6" max="9" width="9.86328125" customWidth="1"/>
    <col min="10" max="10" width="15.86328125" style="18" bestFit="1" customWidth="1"/>
    <col min="11" max="11" width="15.1328125" bestFit="1" customWidth="1"/>
    <col min="12" max="12" width="14.265625" customWidth="1"/>
    <col min="13" max="13" width="10.1328125" bestFit="1" customWidth="1"/>
    <col min="14" max="14" width="21.1328125" bestFit="1" customWidth="1"/>
    <col min="15" max="15" width="5.59765625" bestFit="1" customWidth="1"/>
    <col min="16" max="16" width="10.86328125" bestFit="1" customWidth="1"/>
    <col min="17" max="17" width="9.3984375" bestFit="1" customWidth="1"/>
    <col min="18" max="18" width="17.1328125" bestFit="1" customWidth="1"/>
    <col min="19" max="19" width="8.265625" bestFit="1" customWidth="1"/>
    <col min="20" max="20" width="17" bestFit="1" customWidth="1"/>
    <col min="21" max="21" width="36.265625" bestFit="1" customWidth="1"/>
    <col min="22" max="22" width="23.59765625" bestFit="1" customWidth="1"/>
    <col min="23" max="23" width="15.1328125" bestFit="1" customWidth="1"/>
    <col min="24" max="24" width="14.265625" bestFit="1" customWidth="1"/>
    <col min="25" max="25" width="10.1328125" bestFit="1" customWidth="1"/>
    <col min="26" max="26" width="21.1328125" bestFit="1" customWidth="1"/>
    <col min="27" max="27" width="3.86328125" bestFit="1" customWidth="1"/>
    <col min="28" max="28" width="10.86328125" bestFit="1" customWidth="1"/>
    <col min="29" max="29" width="9.3984375" bestFit="1" customWidth="1"/>
    <col min="30" max="30" width="17.1328125" bestFit="1" customWidth="1"/>
    <col min="31" max="31" width="8.265625" bestFit="1" customWidth="1"/>
    <col min="32" max="32" width="17" bestFit="1" customWidth="1"/>
    <col min="33" max="33" width="36.265625" bestFit="1" customWidth="1"/>
    <col min="34" max="34" width="23.59765625" bestFit="1" customWidth="1"/>
    <col min="35" max="35" width="15.1328125" bestFit="1" customWidth="1"/>
    <col min="36" max="36" width="14.265625" bestFit="1" customWidth="1"/>
    <col min="37" max="37" width="10.1328125" bestFit="1" customWidth="1"/>
    <col min="38" max="38" width="21.1328125" bestFit="1" customWidth="1"/>
    <col min="39" max="39" width="3.86328125" bestFit="1" customWidth="1"/>
    <col min="40" max="40" width="10.86328125" bestFit="1" customWidth="1"/>
    <col min="41" max="41" width="9.3984375" bestFit="1" customWidth="1"/>
    <col min="42" max="42" width="17.1328125" bestFit="1" customWidth="1"/>
    <col min="43" max="43" width="8.265625" bestFit="1" customWidth="1"/>
    <col min="44" max="44" width="17" bestFit="1" customWidth="1"/>
    <col min="45" max="45" width="36.265625" bestFit="1" customWidth="1"/>
    <col min="46" max="46" width="23.59765625" bestFit="1" customWidth="1"/>
    <col min="47" max="47" width="15.1328125" bestFit="1" customWidth="1"/>
    <col min="48" max="48" width="14.265625" bestFit="1" customWidth="1"/>
    <col min="49" max="49" width="10.1328125" bestFit="1" customWidth="1"/>
    <col min="50" max="50" width="21.1328125" bestFit="1" customWidth="1"/>
    <col min="51" max="51" width="3.86328125" bestFit="1" customWidth="1"/>
    <col min="52" max="52" width="10.86328125" bestFit="1" customWidth="1"/>
    <col min="53" max="53" width="9.3984375" bestFit="1" customWidth="1"/>
    <col min="54" max="54" width="17.1328125" bestFit="1" customWidth="1"/>
    <col min="55" max="55" width="8.265625" bestFit="1" customWidth="1"/>
    <col min="56" max="56" width="17" bestFit="1" customWidth="1"/>
    <col min="57" max="57" width="36.265625" bestFit="1" customWidth="1"/>
    <col min="58" max="58" width="23.59765625" bestFit="1" customWidth="1"/>
  </cols>
  <sheetData>
    <row r="1" spans="1:58" x14ac:dyDescent="0.45">
      <c r="A1" s="43"/>
      <c r="B1" s="44"/>
      <c r="C1" s="44"/>
      <c r="D1" s="44"/>
      <c r="E1" s="44"/>
      <c r="F1" s="44" t="s">
        <v>7</v>
      </c>
      <c r="G1" s="44" t="s">
        <v>8</v>
      </c>
      <c r="H1" s="44" t="s">
        <v>9</v>
      </c>
      <c r="I1" s="45" t="s">
        <v>10</v>
      </c>
      <c r="J1" s="4" t="s">
        <v>105</v>
      </c>
      <c r="K1" s="66" t="s">
        <v>7</v>
      </c>
      <c r="L1" s="4"/>
      <c r="M1" s="4"/>
      <c r="N1" s="4"/>
      <c r="O1" s="4"/>
      <c r="P1" s="4"/>
      <c r="Q1" s="4"/>
      <c r="R1" s="4"/>
      <c r="S1" s="4"/>
      <c r="T1" s="4"/>
      <c r="U1" s="4"/>
      <c r="V1" s="4"/>
      <c r="W1" s="4" t="s">
        <v>8</v>
      </c>
      <c r="X1" s="4"/>
      <c r="Y1" s="4"/>
      <c r="Z1" s="4"/>
      <c r="AA1" s="4"/>
      <c r="AB1" s="4"/>
      <c r="AC1" s="4"/>
      <c r="AD1" s="4"/>
      <c r="AE1" s="4"/>
      <c r="AF1" s="4"/>
      <c r="AG1" s="4"/>
      <c r="AH1" s="4"/>
      <c r="AI1" s="4" t="s">
        <v>9</v>
      </c>
      <c r="AJ1" s="4"/>
      <c r="AK1" s="4"/>
      <c r="AL1" s="4"/>
      <c r="AM1" s="4"/>
      <c r="AN1" s="4"/>
      <c r="AO1" s="4"/>
      <c r="AP1" s="4"/>
      <c r="AQ1" s="4"/>
      <c r="AR1" s="4"/>
      <c r="AS1" s="4"/>
      <c r="AT1" s="4"/>
      <c r="AU1" s="4" t="s">
        <v>10</v>
      </c>
      <c r="AV1" s="4"/>
      <c r="AW1" s="4"/>
      <c r="AX1" s="4"/>
      <c r="AY1" s="4"/>
      <c r="AZ1" s="4"/>
      <c r="BA1" s="4"/>
      <c r="BB1" s="4"/>
      <c r="BC1" s="4"/>
      <c r="BD1" s="4"/>
      <c r="BE1" s="4"/>
      <c r="BF1" s="4"/>
    </row>
    <row r="2" spans="1:58" s="15" customFormat="1" ht="32.65" customHeight="1" x14ac:dyDescent="0.45">
      <c r="A2" s="46" t="s">
        <v>63</v>
      </c>
      <c r="B2" s="47" t="s">
        <v>62</v>
      </c>
      <c r="C2" s="47" t="s">
        <v>117</v>
      </c>
      <c r="D2" s="47" t="s">
        <v>118</v>
      </c>
      <c r="E2" s="47" t="s">
        <v>75</v>
      </c>
      <c r="F2" s="47" t="s">
        <v>76</v>
      </c>
      <c r="G2" s="47" t="s">
        <v>76</v>
      </c>
      <c r="H2" s="47" t="s">
        <v>76</v>
      </c>
      <c r="I2" s="48" t="s">
        <v>76</v>
      </c>
      <c r="J2" s="47"/>
      <c r="K2" s="14" t="s">
        <v>52</v>
      </c>
      <c r="L2" s="14" t="s">
        <v>70</v>
      </c>
      <c r="M2" s="14" t="s">
        <v>65</v>
      </c>
      <c r="N2" s="14" t="s">
        <v>71</v>
      </c>
      <c r="O2" s="14" t="s">
        <v>43</v>
      </c>
      <c r="P2" s="14" t="s">
        <v>64</v>
      </c>
      <c r="Q2" s="14" t="s">
        <v>66</v>
      </c>
      <c r="R2" s="14" t="s">
        <v>72</v>
      </c>
      <c r="S2" s="14" t="s">
        <v>67</v>
      </c>
      <c r="T2" s="14" t="s">
        <v>69</v>
      </c>
      <c r="U2" s="14" t="s">
        <v>73</v>
      </c>
      <c r="V2" s="14" t="s">
        <v>79</v>
      </c>
      <c r="W2" s="14" t="s">
        <v>52</v>
      </c>
      <c r="X2" s="14" t="s">
        <v>70</v>
      </c>
      <c r="Y2" s="14" t="s">
        <v>65</v>
      </c>
      <c r="Z2" s="14" t="s">
        <v>71</v>
      </c>
      <c r="AA2" s="14" t="s">
        <v>43</v>
      </c>
      <c r="AB2" s="14" t="s">
        <v>64</v>
      </c>
      <c r="AC2" s="14" t="s">
        <v>66</v>
      </c>
      <c r="AD2" s="14" t="s">
        <v>72</v>
      </c>
      <c r="AE2" s="14" t="s">
        <v>67</v>
      </c>
      <c r="AF2" s="14" t="s">
        <v>69</v>
      </c>
      <c r="AG2" s="14" t="s">
        <v>73</v>
      </c>
      <c r="AH2" s="14" t="s">
        <v>79</v>
      </c>
      <c r="AI2" s="14" t="s">
        <v>52</v>
      </c>
      <c r="AJ2" s="14" t="s">
        <v>70</v>
      </c>
      <c r="AK2" s="14" t="s">
        <v>65</v>
      </c>
      <c r="AL2" s="14" t="s">
        <v>71</v>
      </c>
      <c r="AM2" s="14" t="s">
        <v>43</v>
      </c>
      <c r="AN2" s="14" t="s">
        <v>64</v>
      </c>
      <c r="AO2" s="14" t="s">
        <v>66</v>
      </c>
      <c r="AP2" s="14" t="s">
        <v>72</v>
      </c>
      <c r="AQ2" s="14" t="s">
        <v>67</v>
      </c>
      <c r="AR2" s="14" t="s">
        <v>69</v>
      </c>
      <c r="AS2" s="14" t="s">
        <v>73</v>
      </c>
      <c r="AT2" s="14" t="s">
        <v>79</v>
      </c>
      <c r="AU2" s="14" t="s">
        <v>52</v>
      </c>
      <c r="AV2" s="14" t="s">
        <v>70</v>
      </c>
      <c r="AW2" s="14" t="s">
        <v>65</v>
      </c>
      <c r="AX2" s="14" t="s">
        <v>71</v>
      </c>
      <c r="AY2" s="14" t="s">
        <v>43</v>
      </c>
      <c r="AZ2" s="14" t="s">
        <v>64</v>
      </c>
      <c r="BA2" s="14" t="s">
        <v>66</v>
      </c>
      <c r="BB2" s="14" t="s">
        <v>72</v>
      </c>
      <c r="BC2" s="14" t="s">
        <v>67</v>
      </c>
      <c r="BD2" s="14" t="s">
        <v>69</v>
      </c>
      <c r="BE2" s="14" t="s">
        <v>73</v>
      </c>
      <c r="BF2" s="14" t="s">
        <v>79</v>
      </c>
    </row>
    <row r="3" spans="1:58" x14ac:dyDescent="0.45">
      <c r="A3" s="161">
        <v>1</v>
      </c>
      <c r="B3" s="49" t="str">
        <f>IFERROR(F3+C3+D3+E3+G3+H3+I3,"")</f>
        <v/>
      </c>
      <c r="C3" s="50">
        <f>'Supplier Management Sheet'!P47</f>
        <v>0</v>
      </c>
      <c r="D3" s="50">
        <f>'Supplier Management Sheet'!P32</f>
        <v>0</v>
      </c>
      <c r="E3" s="59">
        <v>0</v>
      </c>
      <c r="F3" s="51" t="str">
        <f>IFERROR(S3-T3-U3-V3,"")</f>
        <v/>
      </c>
      <c r="G3" s="51" t="str">
        <f>IFERROR(AE3-AF3-AG3-AH3,"")</f>
        <v/>
      </c>
      <c r="H3" s="51" t="str">
        <f>IFERROR(AQ3-AR3-AS3-AT3,"")</f>
        <v/>
      </c>
      <c r="I3" s="52" t="str">
        <f>IFERROR(BC3-BD3-BE3-BF3,"")</f>
        <v/>
      </c>
      <c r="J3" s="51"/>
      <c r="K3" s="13" t="str">
        <f>'Product A Inventory Sheet'!J9</f>
        <v/>
      </c>
      <c r="L3" s="4" t="str">
        <f>IFERROR('Product A Inventory Sheet'!K9+'Product A Inventory Sheet'!K8+'Product A Inventory Sheet'!K7,"")</f>
        <v/>
      </c>
      <c r="M3" s="3" t="e">
        <f>'Product Pricing Sheet'!C4+'Product Pricing Sheet'!D4</f>
        <v>#VALUE!</v>
      </c>
      <c r="N3" s="3" t="str">
        <f>IFERROR(L3*M3,"")</f>
        <v/>
      </c>
      <c r="O3" s="3" t="str">
        <f>IFERROR(M3*K3*'Product Pricing Sheet'!G4,"")</f>
        <v/>
      </c>
      <c r="P3" s="4" t="str">
        <f>'Product A Inventory Sheet'!H9</f>
        <v/>
      </c>
      <c r="Q3" s="3">
        <f>'Product Pricing Sheet'!F4</f>
        <v>15</v>
      </c>
      <c r="R3" s="3">
        <f>'Product Pricing Sheet'!E4</f>
        <v>5</v>
      </c>
      <c r="S3" s="3" t="e">
        <f>Q3*P3</f>
        <v>#VALUE!</v>
      </c>
      <c r="T3" s="4">
        <f>IFERROR(L3+O3,)</f>
        <v>0</v>
      </c>
      <c r="U3" s="4" t="e">
        <f t="shared" ref="U3:U14" si="0">R3*P3</f>
        <v>#VALUE!</v>
      </c>
      <c r="V3" s="4" t="e">
        <f>'Product A Inventory Sheet'!I9*5</f>
        <v>#VALUE!</v>
      </c>
      <c r="W3" s="4" t="str">
        <f>'Product B Inventory Sheet'!$J9</f>
        <v/>
      </c>
      <c r="X3" s="4" t="e">
        <f>'Product B Inventory Sheet'!$K9+'Product B Inventory Sheet'!$K8+'Product B Inventory Sheet'!$K7</f>
        <v>#VALUE!</v>
      </c>
      <c r="Y3" s="4" t="e">
        <f>'Product Pricing Sheet'!$C20+'Product Pricing Sheet'!$D20</f>
        <v>#VALUE!</v>
      </c>
      <c r="Z3" s="3" t="str">
        <f>IFERROR(X3*Y3,"")</f>
        <v/>
      </c>
      <c r="AA3" s="3" t="str">
        <f>IFERROR(Y3*W3*'Product Pricing Sheet'!$G20,"")</f>
        <v/>
      </c>
      <c r="AB3" s="4" t="str">
        <f>'Product B Inventory Sheet'!$H9</f>
        <v/>
      </c>
      <c r="AC3" s="4">
        <f>'Product Pricing Sheet'!$F20</f>
        <v>15</v>
      </c>
      <c r="AD3" s="4">
        <f>'Product Pricing Sheet'!$E20</f>
        <v>5</v>
      </c>
      <c r="AE3" s="3" t="e">
        <f>AC3*AB3</f>
        <v>#VALUE!</v>
      </c>
      <c r="AF3" s="4">
        <f>IFERROR(X3+AA3,)</f>
        <v>0</v>
      </c>
      <c r="AG3" s="4" t="e">
        <f>AD3*AB3</f>
        <v>#VALUE!</v>
      </c>
      <c r="AH3" s="4" t="e">
        <f>'Product B Inventory Sheet'!I9*5</f>
        <v>#VALUE!</v>
      </c>
      <c r="AI3" s="4" t="str">
        <f>'Product C Inventory Sheet'!$J9</f>
        <v/>
      </c>
      <c r="AJ3" s="4" t="e">
        <f>'Product C Inventory Sheet'!$K9+'Product C Inventory Sheet'!$K8+'Product C Inventory Sheet'!$K7</f>
        <v>#VALUE!</v>
      </c>
      <c r="AK3" s="4" t="e">
        <f>'Product Pricing Sheet'!$C36+'Product Pricing Sheet'!$D36</f>
        <v>#VALUE!</v>
      </c>
      <c r="AL3" s="3" t="str">
        <f>IFERROR(AJ3*AK3,"")</f>
        <v/>
      </c>
      <c r="AM3" s="3" t="str">
        <f>IFERROR(AK3*AI3*'Product Pricing Sheet'!$G36,"")</f>
        <v/>
      </c>
      <c r="AN3" s="4" t="str">
        <f>'Product C Inventory Sheet'!$H9</f>
        <v/>
      </c>
      <c r="AO3" s="4">
        <f>'Product Pricing Sheet'!$F36</f>
        <v>15</v>
      </c>
      <c r="AP3" s="4">
        <f>'Product Pricing Sheet'!$E36</f>
        <v>5</v>
      </c>
      <c r="AQ3" s="3" t="e">
        <f>AO3*AN3</f>
        <v>#VALUE!</v>
      </c>
      <c r="AR3" s="4">
        <f>IFERROR(AJ3+AM3,)</f>
        <v>0</v>
      </c>
      <c r="AS3" s="4" t="e">
        <f>AP3*AN3</f>
        <v>#VALUE!</v>
      </c>
      <c r="AT3" s="4" t="e">
        <f>'Product C Inventory Sheet'!I9*5</f>
        <v>#VALUE!</v>
      </c>
      <c r="AU3" s="4" t="str">
        <f>'Product D Inventory Sheet'!$J9</f>
        <v/>
      </c>
      <c r="AV3" s="4" t="e">
        <f>'Product D Inventory Sheet'!$K9+'Product D Inventory Sheet'!$K8+'Product D Inventory Sheet'!$K7</f>
        <v>#VALUE!</v>
      </c>
      <c r="AW3" s="2" t="e">
        <f>'Product Pricing Sheet'!$C52+'Product Pricing Sheet'!$D52</f>
        <v>#VALUE!</v>
      </c>
      <c r="AX3" s="2" t="str">
        <f>IFERROR(AV3*AW3,"")</f>
        <v/>
      </c>
      <c r="AY3" s="3" t="str">
        <f>IFERROR(AW3*AU3*'Product Pricing Sheet'!$G52,"")</f>
        <v/>
      </c>
      <c r="AZ3" s="4" t="str">
        <f>'Product D Inventory Sheet'!$H9</f>
        <v/>
      </c>
      <c r="BA3" s="4">
        <f>'Product Pricing Sheet'!$F52</f>
        <v>40</v>
      </c>
      <c r="BB3" s="4">
        <f>'Product Pricing Sheet'!$E52</f>
        <v>10</v>
      </c>
      <c r="BC3" s="3" t="e">
        <f>BA3*AZ3</f>
        <v>#VALUE!</v>
      </c>
      <c r="BD3" s="4">
        <f>IFERROR(AV3+AY3,)</f>
        <v>0</v>
      </c>
      <c r="BE3" s="4" t="e">
        <f>BB3*AZ3</f>
        <v>#VALUE!</v>
      </c>
      <c r="BF3" s="4" t="e">
        <f>'Product D Inventory Sheet'!I9*5</f>
        <v>#VALUE!</v>
      </c>
    </row>
    <row r="4" spans="1:58" x14ac:dyDescent="0.45">
      <c r="A4" s="161">
        <v>2</v>
      </c>
      <c r="B4" s="49" t="str">
        <f t="shared" ref="B4:B13" si="1">IFERROR(F4+C4+D4+E4+G4+H4+I4,"")</f>
        <v/>
      </c>
      <c r="C4" s="50">
        <f>'Supplier Management Sheet'!P48</f>
        <v>0</v>
      </c>
      <c r="D4" s="50">
        <f>'Supplier Management Sheet'!P33</f>
        <v>0</v>
      </c>
      <c r="E4" s="59">
        <v>0</v>
      </c>
      <c r="F4" s="51" t="str">
        <f t="shared" ref="F4:F14" si="2">IFERROR(S4-T4-U4-V4,"")</f>
        <v/>
      </c>
      <c r="G4" s="51" t="str">
        <f t="shared" ref="G4:G14" si="3">IFERROR(AE4-AF4-AG4-AH4,"")</f>
        <v/>
      </c>
      <c r="H4" s="51" t="str">
        <f t="shared" ref="H4:H14" si="4">IFERROR(AQ4-AR4-AS4-AT4,"")</f>
        <v/>
      </c>
      <c r="I4" s="52" t="str">
        <f t="shared" ref="I4:I14" si="5">IFERROR(BC4-BD4-BE4-BF4,"")</f>
        <v/>
      </c>
      <c r="J4" s="51"/>
      <c r="K4" s="13" t="str">
        <f>'Product A Inventory Sheet'!J10</f>
        <v/>
      </c>
      <c r="L4" s="4" t="str">
        <f>'Product A Inventory Sheet'!K10</f>
        <v/>
      </c>
      <c r="M4" s="3" t="e">
        <f>'Product Pricing Sheet'!C5+'Product Pricing Sheet'!D5</f>
        <v>#VALUE!</v>
      </c>
      <c r="N4" s="3" t="str">
        <f t="shared" ref="N4:N6" si="6">IFERROR(L4*M4,"")</f>
        <v/>
      </c>
      <c r="O4" s="3" t="str">
        <f>IFERROR(M4*K4*'Product Pricing Sheet'!G5,"")</f>
        <v/>
      </c>
      <c r="P4" s="4" t="str">
        <f>'Product A Inventory Sheet'!H10</f>
        <v/>
      </c>
      <c r="Q4" s="3">
        <f>'Product Pricing Sheet'!F5</f>
        <v>15</v>
      </c>
      <c r="R4" s="3">
        <f>'Product Pricing Sheet'!E5</f>
        <v>5</v>
      </c>
      <c r="S4" s="3" t="e">
        <f t="shared" ref="S4:S14" si="7">Q4*P4</f>
        <v>#VALUE!</v>
      </c>
      <c r="T4" s="4">
        <f t="shared" ref="T4:T14" si="8">IFERROR(L4+O4,)</f>
        <v>0</v>
      </c>
      <c r="U4" s="4" t="e">
        <f t="shared" si="0"/>
        <v>#VALUE!</v>
      </c>
      <c r="V4" s="4" t="e">
        <f>'Product A Inventory Sheet'!I10*5</f>
        <v>#VALUE!</v>
      </c>
      <c r="W4" s="4" t="str">
        <f>'Product B Inventory Sheet'!$J10</f>
        <v/>
      </c>
      <c r="X4" s="4" t="e">
        <f>'Product B Inventory Sheet'!$K10+'Product B Inventory Sheet'!$K9+'Product B Inventory Sheet'!$K8</f>
        <v>#VALUE!</v>
      </c>
      <c r="Y4" s="4" t="e">
        <f>'Product Pricing Sheet'!$C21+'Product Pricing Sheet'!$D21</f>
        <v>#VALUE!</v>
      </c>
      <c r="Z4" s="3" t="str">
        <f t="shared" ref="Z4:Z14" si="9">IFERROR(X4*Y4,"")</f>
        <v/>
      </c>
      <c r="AA4" s="3" t="str">
        <f>IFERROR(Y4*W4*'Product Pricing Sheet'!$G21,"")</f>
        <v/>
      </c>
      <c r="AB4" s="4" t="str">
        <f>'Product B Inventory Sheet'!$H10</f>
        <v/>
      </c>
      <c r="AC4" s="4">
        <f>'Product Pricing Sheet'!$F21</f>
        <v>15</v>
      </c>
      <c r="AD4" s="4">
        <f>'Product Pricing Sheet'!$E21</f>
        <v>5</v>
      </c>
      <c r="AE4" s="3" t="e">
        <f t="shared" ref="AE4:AE14" si="10">AC4*AB4</f>
        <v>#VALUE!</v>
      </c>
      <c r="AF4" s="4">
        <f t="shared" ref="AF4:AF14" si="11">IFERROR(X4+AA4,)</f>
        <v>0</v>
      </c>
      <c r="AG4" s="4" t="e">
        <f t="shared" ref="AG4:AG14" si="12">AD4*AB4</f>
        <v>#VALUE!</v>
      </c>
      <c r="AH4" s="4" t="e">
        <f>'Product B Inventory Sheet'!I10*5</f>
        <v>#VALUE!</v>
      </c>
      <c r="AI4" s="4" t="str">
        <f>'Product C Inventory Sheet'!$J10</f>
        <v/>
      </c>
      <c r="AJ4" s="4" t="e">
        <f>'Product C Inventory Sheet'!$K10+'Product C Inventory Sheet'!$K9+'Product C Inventory Sheet'!$K8</f>
        <v>#VALUE!</v>
      </c>
      <c r="AK4" s="4" t="e">
        <f>'Product Pricing Sheet'!$C37+'Product Pricing Sheet'!$D37</f>
        <v>#VALUE!</v>
      </c>
      <c r="AL4" s="3" t="str">
        <f t="shared" ref="AL4:AL14" si="13">IFERROR(AJ4*AK4,"")</f>
        <v/>
      </c>
      <c r="AM4" s="3" t="str">
        <f>IFERROR(AK4*AI4*'Product Pricing Sheet'!$G37,"")</f>
        <v/>
      </c>
      <c r="AN4" s="4" t="str">
        <f>'Product C Inventory Sheet'!$H10</f>
        <v/>
      </c>
      <c r="AO4" s="4">
        <f>'Product Pricing Sheet'!$F37</f>
        <v>15</v>
      </c>
      <c r="AP4" s="4">
        <f>'Product Pricing Sheet'!$E37</f>
        <v>5</v>
      </c>
      <c r="AQ4" s="3" t="e">
        <f t="shared" ref="AQ4:AQ14" si="14">AO4*AN4</f>
        <v>#VALUE!</v>
      </c>
      <c r="AR4" s="4">
        <f t="shared" ref="AR4:AR14" si="15">IFERROR(AJ4+AM4,)</f>
        <v>0</v>
      </c>
      <c r="AS4" s="4" t="e">
        <f t="shared" ref="AS4:AS14" si="16">AP4*AN4</f>
        <v>#VALUE!</v>
      </c>
      <c r="AT4" s="4" t="e">
        <f>'Product C Inventory Sheet'!I10*5</f>
        <v>#VALUE!</v>
      </c>
      <c r="AU4" s="4" t="str">
        <f>'Product D Inventory Sheet'!$J10</f>
        <v/>
      </c>
      <c r="AV4" s="4" t="e">
        <f>'Product D Inventory Sheet'!$K10+'Product D Inventory Sheet'!$K9+'Product D Inventory Sheet'!$K8</f>
        <v>#VALUE!</v>
      </c>
      <c r="AW4" s="2" t="e">
        <f>'Product Pricing Sheet'!$C53+'Product Pricing Sheet'!$D53</f>
        <v>#VALUE!</v>
      </c>
      <c r="AX4" s="2" t="str">
        <f t="shared" ref="AX4:AX14" si="17">IFERROR(AV4*AW4,"")</f>
        <v/>
      </c>
      <c r="AY4" s="3" t="str">
        <f>IFERROR(AW4*AU4*'Product Pricing Sheet'!$G53,"")</f>
        <v/>
      </c>
      <c r="AZ4" s="4" t="str">
        <f>'Product D Inventory Sheet'!$H10</f>
        <v/>
      </c>
      <c r="BA4" s="4">
        <f>'Product Pricing Sheet'!$F53</f>
        <v>40</v>
      </c>
      <c r="BB4" s="4">
        <f>'Product Pricing Sheet'!$E53</f>
        <v>10</v>
      </c>
      <c r="BC4" s="3" t="e">
        <f t="shared" ref="BC4:BC14" si="18">BA4*AZ4</f>
        <v>#VALUE!</v>
      </c>
      <c r="BD4" s="4">
        <f t="shared" ref="BD4:BD14" si="19">IFERROR(AV4+AY4,)</f>
        <v>0</v>
      </c>
      <c r="BE4" s="4" t="e">
        <f t="shared" ref="BE4:BE14" si="20">BB4*AZ4</f>
        <v>#VALUE!</v>
      </c>
      <c r="BF4" s="4" t="e">
        <f>'Product D Inventory Sheet'!I10*5</f>
        <v>#VALUE!</v>
      </c>
    </row>
    <row r="5" spans="1:58" x14ac:dyDescent="0.45">
      <c r="A5" s="161">
        <v>3</v>
      </c>
      <c r="B5" s="49" t="str">
        <f t="shared" si="1"/>
        <v/>
      </c>
      <c r="C5" s="50">
        <f>'Supplier Management Sheet'!P49</f>
        <v>0</v>
      </c>
      <c r="D5" s="50">
        <f>'Supplier Management Sheet'!P34</f>
        <v>0</v>
      </c>
      <c r="E5" s="59">
        <v>0</v>
      </c>
      <c r="F5" s="51" t="str">
        <f t="shared" si="2"/>
        <v/>
      </c>
      <c r="G5" s="51" t="str">
        <f t="shared" si="3"/>
        <v/>
      </c>
      <c r="H5" s="51" t="str">
        <f t="shared" si="4"/>
        <v/>
      </c>
      <c r="I5" s="52" t="str">
        <f t="shared" si="5"/>
        <v/>
      </c>
      <c r="J5" s="51"/>
      <c r="K5" s="13" t="str">
        <f>'Product A Inventory Sheet'!J11</f>
        <v/>
      </c>
      <c r="L5" s="4" t="str">
        <f>'Product A Inventory Sheet'!K11</f>
        <v/>
      </c>
      <c r="M5" s="3" t="e">
        <f>'Product Pricing Sheet'!C6+'Product Pricing Sheet'!D6</f>
        <v>#VALUE!</v>
      </c>
      <c r="N5" s="3" t="str">
        <f t="shared" si="6"/>
        <v/>
      </c>
      <c r="O5" s="3" t="str">
        <f>IFERROR(M5*K5*'Product Pricing Sheet'!G6,"")</f>
        <v/>
      </c>
      <c r="P5" s="4" t="str">
        <f>'Product A Inventory Sheet'!H11</f>
        <v/>
      </c>
      <c r="Q5" s="3">
        <f>'Product Pricing Sheet'!F6</f>
        <v>15</v>
      </c>
      <c r="R5" s="3">
        <f>'Product Pricing Sheet'!E6</f>
        <v>5</v>
      </c>
      <c r="S5" s="3" t="e">
        <f t="shared" si="7"/>
        <v>#VALUE!</v>
      </c>
      <c r="T5" s="4">
        <f t="shared" si="8"/>
        <v>0</v>
      </c>
      <c r="U5" s="4" t="e">
        <f t="shared" si="0"/>
        <v>#VALUE!</v>
      </c>
      <c r="V5" s="4" t="e">
        <f>'Product A Inventory Sheet'!I11*5</f>
        <v>#VALUE!</v>
      </c>
      <c r="W5" s="4" t="str">
        <f>'Product B Inventory Sheet'!$J11</f>
        <v/>
      </c>
      <c r="X5" s="4" t="e">
        <f>'Product B Inventory Sheet'!$K11+'Product B Inventory Sheet'!$K10+'Product B Inventory Sheet'!$K9</f>
        <v>#VALUE!</v>
      </c>
      <c r="Y5" s="4" t="e">
        <f>'Product Pricing Sheet'!$C22+'Product Pricing Sheet'!$D22</f>
        <v>#VALUE!</v>
      </c>
      <c r="Z5" s="3" t="str">
        <f t="shared" si="9"/>
        <v/>
      </c>
      <c r="AA5" s="3" t="str">
        <f>IFERROR(Y5*W5*'Product Pricing Sheet'!$G22,"")</f>
        <v/>
      </c>
      <c r="AB5" s="4" t="str">
        <f>'Product B Inventory Sheet'!$H11</f>
        <v/>
      </c>
      <c r="AC5" s="4">
        <f>'Product Pricing Sheet'!$F22</f>
        <v>15</v>
      </c>
      <c r="AD5" s="4">
        <f>'Product Pricing Sheet'!$E22</f>
        <v>5</v>
      </c>
      <c r="AE5" s="3" t="e">
        <f t="shared" si="10"/>
        <v>#VALUE!</v>
      </c>
      <c r="AF5" s="4">
        <f t="shared" si="11"/>
        <v>0</v>
      </c>
      <c r="AG5" s="4" t="e">
        <f t="shared" si="12"/>
        <v>#VALUE!</v>
      </c>
      <c r="AH5" s="4" t="e">
        <f>'Product B Inventory Sheet'!I11*5</f>
        <v>#VALUE!</v>
      </c>
      <c r="AI5" s="4" t="str">
        <f>'Product C Inventory Sheet'!$J11</f>
        <v/>
      </c>
      <c r="AJ5" s="4" t="e">
        <f>'Product C Inventory Sheet'!$K11+'Product C Inventory Sheet'!$K10+'Product C Inventory Sheet'!$K9</f>
        <v>#VALUE!</v>
      </c>
      <c r="AK5" s="4" t="e">
        <f>'Product Pricing Sheet'!$C38+'Product Pricing Sheet'!$D38</f>
        <v>#VALUE!</v>
      </c>
      <c r="AL5" s="3" t="str">
        <f t="shared" si="13"/>
        <v/>
      </c>
      <c r="AM5" s="3" t="str">
        <f>IFERROR(AK5*AI5*'Product Pricing Sheet'!$G38,"")</f>
        <v/>
      </c>
      <c r="AN5" s="4" t="str">
        <f>'Product C Inventory Sheet'!$H11</f>
        <v/>
      </c>
      <c r="AO5" s="4">
        <f>'Product Pricing Sheet'!$F38</f>
        <v>15</v>
      </c>
      <c r="AP5" s="4">
        <f>'Product Pricing Sheet'!$E38</f>
        <v>5</v>
      </c>
      <c r="AQ5" s="3" t="e">
        <f t="shared" si="14"/>
        <v>#VALUE!</v>
      </c>
      <c r="AR5" s="4">
        <f t="shared" si="15"/>
        <v>0</v>
      </c>
      <c r="AS5" s="4" t="e">
        <f t="shared" si="16"/>
        <v>#VALUE!</v>
      </c>
      <c r="AT5" s="4" t="e">
        <f>'Product C Inventory Sheet'!I11*5</f>
        <v>#VALUE!</v>
      </c>
      <c r="AU5" s="4" t="str">
        <f>'Product D Inventory Sheet'!$J11</f>
        <v/>
      </c>
      <c r="AV5" s="4" t="e">
        <f>'Product D Inventory Sheet'!$K11+'Product D Inventory Sheet'!$K10+'Product D Inventory Sheet'!$K9</f>
        <v>#VALUE!</v>
      </c>
      <c r="AW5" s="2" t="e">
        <f>'Product Pricing Sheet'!$C54+'Product Pricing Sheet'!$D54</f>
        <v>#VALUE!</v>
      </c>
      <c r="AX5" s="2" t="str">
        <f t="shared" si="17"/>
        <v/>
      </c>
      <c r="AY5" s="3" t="str">
        <f>IFERROR(AW5*AU5*'Product Pricing Sheet'!$G54,"")</f>
        <v/>
      </c>
      <c r="AZ5" s="4" t="str">
        <f>'Product D Inventory Sheet'!$H11</f>
        <v/>
      </c>
      <c r="BA5" s="4">
        <f>'Product Pricing Sheet'!$F54</f>
        <v>40</v>
      </c>
      <c r="BB5" s="4">
        <f>'Product Pricing Sheet'!$E54</f>
        <v>10</v>
      </c>
      <c r="BC5" s="3" t="e">
        <f t="shared" si="18"/>
        <v>#VALUE!</v>
      </c>
      <c r="BD5" s="4">
        <f t="shared" si="19"/>
        <v>0</v>
      </c>
      <c r="BE5" s="4" t="e">
        <f t="shared" si="20"/>
        <v>#VALUE!</v>
      </c>
      <c r="BF5" s="4" t="e">
        <f>'Product D Inventory Sheet'!I11*5</f>
        <v>#VALUE!</v>
      </c>
    </row>
    <row r="6" spans="1:58" x14ac:dyDescent="0.45">
      <c r="A6" s="161">
        <v>4</v>
      </c>
      <c r="B6" s="49" t="str">
        <f t="shared" si="1"/>
        <v/>
      </c>
      <c r="C6" s="50">
        <f>'Supplier Management Sheet'!P50</f>
        <v>0</v>
      </c>
      <c r="D6" s="50">
        <f>'Supplier Management Sheet'!P35</f>
        <v>0</v>
      </c>
      <c r="E6" s="59">
        <v>0</v>
      </c>
      <c r="F6" s="51" t="str">
        <f t="shared" si="2"/>
        <v/>
      </c>
      <c r="G6" s="51" t="str">
        <f t="shared" si="3"/>
        <v/>
      </c>
      <c r="H6" s="51" t="str">
        <f t="shared" si="4"/>
        <v/>
      </c>
      <c r="I6" s="52" t="str">
        <f>IFERROR(BC6-BD6-BE6-BF6,"")</f>
        <v/>
      </c>
      <c r="J6" s="51"/>
      <c r="K6" s="13" t="str">
        <f>'Product A Inventory Sheet'!J12</f>
        <v/>
      </c>
      <c r="L6" s="4" t="str">
        <f>'Product A Inventory Sheet'!K12</f>
        <v/>
      </c>
      <c r="M6" s="3" t="e">
        <f>'Product Pricing Sheet'!C7+'Product Pricing Sheet'!D7</f>
        <v>#VALUE!</v>
      </c>
      <c r="N6" s="3" t="str">
        <f t="shared" si="6"/>
        <v/>
      </c>
      <c r="O6" s="3" t="str">
        <f>IFERROR(M6*K6*'Product Pricing Sheet'!G7,"")</f>
        <v/>
      </c>
      <c r="P6" s="4" t="str">
        <f>'Product A Inventory Sheet'!H12</f>
        <v/>
      </c>
      <c r="Q6" s="3">
        <f>'Product Pricing Sheet'!F7</f>
        <v>15</v>
      </c>
      <c r="R6" s="3">
        <f>'Product Pricing Sheet'!E7</f>
        <v>5</v>
      </c>
      <c r="S6" s="3" t="e">
        <f t="shared" si="7"/>
        <v>#VALUE!</v>
      </c>
      <c r="T6" s="4">
        <f t="shared" si="8"/>
        <v>0</v>
      </c>
      <c r="U6" s="4" t="e">
        <f t="shared" si="0"/>
        <v>#VALUE!</v>
      </c>
      <c r="V6" s="4" t="e">
        <f>'Product A Inventory Sheet'!I12*5</f>
        <v>#VALUE!</v>
      </c>
      <c r="W6" s="4" t="str">
        <f>'Product B Inventory Sheet'!$J12</f>
        <v/>
      </c>
      <c r="X6" s="4" t="e">
        <f>'Product B Inventory Sheet'!$K12+'Product B Inventory Sheet'!$K11+'Product B Inventory Sheet'!$K10</f>
        <v>#VALUE!</v>
      </c>
      <c r="Y6" s="4" t="e">
        <f>'Product Pricing Sheet'!$C23+'Product Pricing Sheet'!$D23</f>
        <v>#VALUE!</v>
      </c>
      <c r="Z6" s="3" t="str">
        <f t="shared" si="9"/>
        <v/>
      </c>
      <c r="AA6" s="3" t="str">
        <f>IFERROR(Y6*W6*'Product Pricing Sheet'!$G23,"")</f>
        <v/>
      </c>
      <c r="AB6" s="4" t="str">
        <f>'Product B Inventory Sheet'!$H12</f>
        <v/>
      </c>
      <c r="AC6" s="4">
        <f>'Product Pricing Sheet'!$F23</f>
        <v>15</v>
      </c>
      <c r="AD6" s="4">
        <f>'Product Pricing Sheet'!$E23</f>
        <v>5</v>
      </c>
      <c r="AE6" s="3" t="e">
        <f t="shared" si="10"/>
        <v>#VALUE!</v>
      </c>
      <c r="AF6" s="4">
        <f t="shared" si="11"/>
        <v>0</v>
      </c>
      <c r="AG6" s="4" t="e">
        <f t="shared" si="12"/>
        <v>#VALUE!</v>
      </c>
      <c r="AH6" s="4" t="e">
        <f>'Product B Inventory Sheet'!I12*5</f>
        <v>#VALUE!</v>
      </c>
      <c r="AI6" s="4" t="str">
        <f>'Product C Inventory Sheet'!$J12</f>
        <v/>
      </c>
      <c r="AJ6" s="4" t="e">
        <f>'Product C Inventory Sheet'!$K12+'Product C Inventory Sheet'!$K11+'Product C Inventory Sheet'!$K10</f>
        <v>#VALUE!</v>
      </c>
      <c r="AK6" s="4" t="e">
        <f>'Product Pricing Sheet'!$C39+'Product Pricing Sheet'!$D39</f>
        <v>#VALUE!</v>
      </c>
      <c r="AL6" s="3" t="str">
        <f t="shared" si="13"/>
        <v/>
      </c>
      <c r="AM6" s="3" t="str">
        <f>IFERROR(AK6*AI6*'Product Pricing Sheet'!$G39,"")</f>
        <v/>
      </c>
      <c r="AN6" s="4" t="str">
        <f>'Product C Inventory Sheet'!$H12</f>
        <v/>
      </c>
      <c r="AO6" s="4">
        <f>'Product Pricing Sheet'!$F39</f>
        <v>15</v>
      </c>
      <c r="AP6" s="4">
        <f>'Product Pricing Sheet'!$E39</f>
        <v>5</v>
      </c>
      <c r="AQ6" s="3" t="e">
        <f t="shared" si="14"/>
        <v>#VALUE!</v>
      </c>
      <c r="AR6" s="4">
        <f t="shared" si="15"/>
        <v>0</v>
      </c>
      <c r="AS6" s="4" t="e">
        <f t="shared" si="16"/>
        <v>#VALUE!</v>
      </c>
      <c r="AT6" s="4" t="e">
        <f>'Product C Inventory Sheet'!I12*5</f>
        <v>#VALUE!</v>
      </c>
      <c r="AU6" s="4" t="str">
        <f>'Product D Inventory Sheet'!$J12</f>
        <v/>
      </c>
      <c r="AV6" s="4" t="e">
        <f>'Product D Inventory Sheet'!$K12+'Product D Inventory Sheet'!$K11+'Product D Inventory Sheet'!$K10</f>
        <v>#VALUE!</v>
      </c>
      <c r="AW6" s="2" t="e">
        <f>'Product Pricing Sheet'!$C55+'Product Pricing Sheet'!$D55</f>
        <v>#VALUE!</v>
      </c>
      <c r="AX6" s="2" t="str">
        <f t="shared" si="17"/>
        <v/>
      </c>
      <c r="AY6" s="3" t="str">
        <f>IFERROR(AW6*AU6*'Product Pricing Sheet'!$G55,"")</f>
        <v/>
      </c>
      <c r="AZ6" s="4" t="str">
        <f>'Product D Inventory Sheet'!$H12</f>
        <v/>
      </c>
      <c r="BA6" s="4">
        <f>'Product Pricing Sheet'!$F55</f>
        <v>40</v>
      </c>
      <c r="BB6" s="4">
        <f>'Product Pricing Sheet'!$E55</f>
        <v>10</v>
      </c>
      <c r="BC6" s="3" t="e">
        <f t="shared" si="18"/>
        <v>#VALUE!</v>
      </c>
      <c r="BD6" s="4">
        <f t="shared" si="19"/>
        <v>0</v>
      </c>
      <c r="BE6" s="4" t="e">
        <f t="shared" si="20"/>
        <v>#VALUE!</v>
      </c>
      <c r="BF6" s="4" t="e">
        <f>'Product D Inventory Sheet'!I12*5</f>
        <v>#VALUE!</v>
      </c>
    </row>
    <row r="7" spans="1:58" x14ac:dyDescent="0.45">
      <c r="A7" s="161">
        <v>5</v>
      </c>
      <c r="B7" s="49" t="str">
        <f t="shared" si="1"/>
        <v/>
      </c>
      <c r="C7" s="50">
        <f>'Supplier Management Sheet'!P51</f>
        <v>0</v>
      </c>
      <c r="D7" s="50">
        <f>'Supplier Management Sheet'!P36</f>
        <v>0</v>
      </c>
      <c r="E7" s="59">
        <v>0</v>
      </c>
      <c r="F7" s="51" t="str">
        <f t="shared" si="2"/>
        <v/>
      </c>
      <c r="G7" s="51" t="str">
        <f t="shared" si="3"/>
        <v/>
      </c>
      <c r="H7" s="51" t="str">
        <f t="shared" si="4"/>
        <v/>
      </c>
      <c r="I7" s="52" t="str">
        <f t="shared" si="5"/>
        <v/>
      </c>
      <c r="J7" s="51"/>
      <c r="K7" s="13" t="str">
        <f>'Product A Inventory Sheet'!J13</f>
        <v/>
      </c>
      <c r="L7" s="4" t="str">
        <f>'Product A Inventory Sheet'!K13</f>
        <v/>
      </c>
      <c r="M7" s="3" t="e">
        <f>'Product Pricing Sheet'!C8+'Product Pricing Sheet'!D8</f>
        <v>#VALUE!</v>
      </c>
      <c r="N7" s="3" t="str">
        <f>IFERROR(L7*M7,"")</f>
        <v/>
      </c>
      <c r="O7" s="3" t="str">
        <f>IFERROR(M7*K7*'Product Pricing Sheet'!G8,"")</f>
        <v/>
      </c>
      <c r="P7" s="4" t="str">
        <f>'Product A Inventory Sheet'!H13</f>
        <v/>
      </c>
      <c r="Q7" s="3">
        <f>'Product Pricing Sheet'!F8</f>
        <v>15</v>
      </c>
      <c r="R7" s="3">
        <f>'Product Pricing Sheet'!E8</f>
        <v>5</v>
      </c>
      <c r="S7" s="3" t="e">
        <f t="shared" si="7"/>
        <v>#VALUE!</v>
      </c>
      <c r="T7" s="4">
        <f t="shared" si="8"/>
        <v>0</v>
      </c>
      <c r="U7" s="4" t="e">
        <f t="shared" si="0"/>
        <v>#VALUE!</v>
      </c>
      <c r="V7" s="4" t="e">
        <f>'Product A Inventory Sheet'!I13*5</f>
        <v>#VALUE!</v>
      </c>
      <c r="W7" s="4" t="str">
        <f>'Product B Inventory Sheet'!$J13</f>
        <v/>
      </c>
      <c r="X7" s="4" t="e">
        <f>'Product B Inventory Sheet'!$K13+'Product B Inventory Sheet'!$K12+'Product B Inventory Sheet'!$K11</f>
        <v>#VALUE!</v>
      </c>
      <c r="Y7" s="4" t="e">
        <f>'Product Pricing Sheet'!$C24+'Product Pricing Sheet'!$D24</f>
        <v>#VALUE!</v>
      </c>
      <c r="Z7" s="3" t="str">
        <f t="shared" si="9"/>
        <v/>
      </c>
      <c r="AA7" s="3" t="str">
        <f>IFERROR(Y7*W7*'Product Pricing Sheet'!$G24,"")</f>
        <v/>
      </c>
      <c r="AB7" s="4" t="str">
        <f>'Product B Inventory Sheet'!$H13</f>
        <v/>
      </c>
      <c r="AC7" s="4">
        <f>'Product Pricing Sheet'!$F24</f>
        <v>15</v>
      </c>
      <c r="AD7" s="4">
        <f>'Product Pricing Sheet'!$E24</f>
        <v>5</v>
      </c>
      <c r="AE7" s="3" t="e">
        <f t="shared" si="10"/>
        <v>#VALUE!</v>
      </c>
      <c r="AF7" s="4">
        <f t="shared" si="11"/>
        <v>0</v>
      </c>
      <c r="AG7" s="4" t="e">
        <f t="shared" si="12"/>
        <v>#VALUE!</v>
      </c>
      <c r="AH7" s="4" t="e">
        <f>'Product B Inventory Sheet'!I13*5</f>
        <v>#VALUE!</v>
      </c>
      <c r="AI7" s="4" t="str">
        <f>'Product C Inventory Sheet'!$J13</f>
        <v/>
      </c>
      <c r="AJ7" s="4" t="e">
        <f>'Product C Inventory Sheet'!$K13+'Product C Inventory Sheet'!$K12+'Product C Inventory Sheet'!$K11</f>
        <v>#VALUE!</v>
      </c>
      <c r="AK7" s="4" t="e">
        <f>'Product Pricing Sheet'!$C40+'Product Pricing Sheet'!$D40</f>
        <v>#VALUE!</v>
      </c>
      <c r="AL7" s="3" t="str">
        <f t="shared" si="13"/>
        <v/>
      </c>
      <c r="AM7" s="3" t="str">
        <f>IFERROR(AK7*AI7*'Product Pricing Sheet'!$G40,"")</f>
        <v/>
      </c>
      <c r="AN7" s="4" t="str">
        <f>'Product C Inventory Sheet'!$H13</f>
        <v/>
      </c>
      <c r="AO7" s="4">
        <f>'Product Pricing Sheet'!$F40</f>
        <v>15</v>
      </c>
      <c r="AP7" s="4">
        <f>'Product Pricing Sheet'!$E40</f>
        <v>5</v>
      </c>
      <c r="AQ7" s="3" t="e">
        <f t="shared" si="14"/>
        <v>#VALUE!</v>
      </c>
      <c r="AR7" s="4">
        <f t="shared" si="15"/>
        <v>0</v>
      </c>
      <c r="AS7" s="4" t="e">
        <f t="shared" si="16"/>
        <v>#VALUE!</v>
      </c>
      <c r="AT7" s="4" t="e">
        <f>'Product C Inventory Sheet'!I13*5</f>
        <v>#VALUE!</v>
      </c>
      <c r="AU7" s="4" t="str">
        <f>'Product D Inventory Sheet'!$J13</f>
        <v/>
      </c>
      <c r="AV7" s="4" t="e">
        <f>'Product D Inventory Sheet'!$K13+'Product D Inventory Sheet'!$K12+'Product D Inventory Sheet'!$K11</f>
        <v>#VALUE!</v>
      </c>
      <c r="AW7" s="2" t="e">
        <f>'Product Pricing Sheet'!$C56+'Product Pricing Sheet'!$D56</f>
        <v>#VALUE!</v>
      </c>
      <c r="AX7" s="2" t="str">
        <f t="shared" si="17"/>
        <v/>
      </c>
      <c r="AY7" s="3" t="str">
        <f>IFERROR(AW7*AU7*'Product Pricing Sheet'!$G56,"")</f>
        <v/>
      </c>
      <c r="AZ7" s="4" t="str">
        <f>'Product D Inventory Sheet'!$H13</f>
        <v/>
      </c>
      <c r="BA7" s="4">
        <f>'Product Pricing Sheet'!$F56</f>
        <v>40</v>
      </c>
      <c r="BB7" s="4">
        <f>'Product Pricing Sheet'!$E56</f>
        <v>10</v>
      </c>
      <c r="BC7" s="3" t="e">
        <f t="shared" si="18"/>
        <v>#VALUE!</v>
      </c>
      <c r="BD7" s="4">
        <f t="shared" si="19"/>
        <v>0</v>
      </c>
      <c r="BE7" s="4" t="e">
        <f t="shared" si="20"/>
        <v>#VALUE!</v>
      </c>
      <c r="BF7" s="4" t="e">
        <f>'Product D Inventory Sheet'!I13*5</f>
        <v>#VALUE!</v>
      </c>
    </row>
    <row r="8" spans="1:58" x14ac:dyDescent="0.45">
      <c r="A8" s="161">
        <v>6</v>
      </c>
      <c r="B8" s="49" t="str">
        <f t="shared" si="1"/>
        <v/>
      </c>
      <c r="C8" s="50">
        <f>'Supplier Management Sheet'!P52</f>
        <v>0</v>
      </c>
      <c r="D8" s="50">
        <f>'Supplier Management Sheet'!P37</f>
        <v>0</v>
      </c>
      <c r="E8" s="59">
        <v>0</v>
      </c>
      <c r="F8" s="51" t="str">
        <f t="shared" si="2"/>
        <v/>
      </c>
      <c r="G8" s="51" t="str">
        <f t="shared" si="3"/>
        <v/>
      </c>
      <c r="H8" s="51" t="str">
        <f t="shared" si="4"/>
        <v/>
      </c>
      <c r="I8" s="52" t="str">
        <f t="shared" si="5"/>
        <v/>
      </c>
      <c r="J8" s="51"/>
      <c r="K8" s="13" t="str">
        <f>'Product A Inventory Sheet'!J14</f>
        <v/>
      </c>
      <c r="L8" s="4" t="str">
        <f>'Product A Inventory Sheet'!K14</f>
        <v/>
      </c>
      <c r="M8" s="3" t="e">
        <f>'Product Pricing Sheet'!C9+'Product Pricing Sheet'!D9</f>
        <v>#VALUE!</v>
      </c>
      <c r="N8" s="3" t="str">
        <f t="shared" ref="N8:N14" si="21">IFERROR(L8*M8,"")</f>
        <v/>
      </c>
      <c r="O8" s="3" t="str">
        <f>IFERROR(M8*K8*'Product Pricing Sheet'!G9,"")</f>
        <v/>
      </c>
      <c r="P8" s="4" t="str">
        <f>'Product A Inventory Sheet'!H14</f>
        <v/>
      </c>
      <c r="Q8" s="3">
        <f>'Product Pricing Sheet'!F9</f>
        <v>15</v>
      </c>
      <c r="R8" s="3">
        <f>'Product Pricing Sheet'!E9</f>
        <v>5</v>
      </c>
      <c r="S8" s="3" t="e">
        <f t="shared" si="7"/>
        <v>#VALUE!</v>
      </c>
      <c r="T8" s="4">
        <f t="shared" si="8"/>
        <v>0</v>
      </c>
      <c r="U8" s="4" t="e">
        <f t="shared" si="0"/>
        <v>#VALUE!</v>
      </c>
      <c r="V8" s="4" t="e">
        <f>'Product A Inventory Sheet'!I14*5</f>
        <v>#VALUE!</v>
      </c>
      <c r="W8" s="4" t="str">
        <f>'Product B Inventory Sheet'!$J14</f>
        <v/>
      </c>
      <c r="X8" s="4" t="e">
        <f>'Product B Inventory Sheet'!$K14+'Product B Inventory Sheet'!$K13+'Product B Inventory Sheet'!$K12</f>
        <v>#VALUE!</v>
      </c>
      <c r="Y8" s="4" t="e">
        <f>'Product Pricing Sheet'!$C25+'Product Pricing Sheet'!$D25</f>
        <v>#VALUE!</v>
      </c>
      <c r="Z8" s="3" t="str">
        <f t="shared" si="9"/>
        <v/>
      </c>
      <c r="AA8" s="3" t="str">
        <f>IFERROR(Y8*W8*'Product Pricing Sheet'!$G25,"")</f>
        <v/>
      </c>
      <c r="AB8" s="4" t="str">
        <f>'Product B Inventory Sheet'!$H14</f>
        <v/>
      </c>
      <c r="AC8" s="4">
        <f>'Product Pricing Sheet'!$F25</f>
        <v>15</v>
      </c>
      <c r="AD8" s="4">
        <f>'Product Pricing Sheet'!$E25</f>
        <v>5</v>
      </c>
      <c r="AE8" s="3" t="e">
        <f t="shared" si="10"/>
        <v>#VALUE!</v>
      </c>
      <c r="AF8" s="4">
        <f t="shared" si="11"/>
        <v>0</v>
      </c>
      <c r="AG8" s="4" t="e">
        <f t="shared" si="12"/>
        <v>#VALUE!</v>
      </c>
      <c r="AH8" s="4" t="e">
        <f>'Product B Inventory Sheet'!I14*5</f>
        <v>#VALUE!</v>
      </c>
      <c r="AI8" s="4" t="str">
        <f>'Product C Inventory Sheet'!$J14</f>
        <v/>
      </c>
      <c r="AJ8" s="4" t="e">
        <f>'Product C Inventory Sheet'!$K14+'Product C Inventory Sheet'!$K13+'Product C Inventory Sheet'!$K12</f>
        <v>#VALUE!</v>
      </c>
      <c r="AK8" s="4" t="e">
        <f>'Product Pricing Sheet'!$C41+'Product Pricing Sheet'!$D41</f>
        <v>#VALUE!</v>
      </c>
      <c r="AL8" s="3" t="str">
        <f t="shared" si="13"/>
        <v/>
      </c>
      <c r="AM8" s="3" t="str">
        <f>IFERROR(AK8*AI8*'Product Pricing Sheet'!$G41,"")</f>
        <v/>
      </c>
      <c r="AN8" s="4" t="str">
        <f>'Product C Inventory Sheet'!$H14</f>
        <v/>
      </c>
      <c r="AO8" s="4">
        <f>'Product Pricing Sheet'!$F41</f>
        <v>15</v>
      </c>
      <c r="AP8" s="4">
        <f>'Product Pricing Sheet'!$E41</f>
        <v>5</v>
      </c>
      <c r="AQ8" s="3" t="e">
        <f t="shared" si="14"/>
        <v>#VALUE!</v>
      </c>
      <c r="AR8" s="4">
        <f t="shared" si="15"/>
        <v>0</v>
      </c>
      <c r="AS8" s="4" t="e">
        <f t="shared" si="16"/>
        <v>#VALUE!</v>
      </c>
      <c r="AT8" s="4" t="e">
        <f>'Product C Inventory Sheet'!I14*5</f>
        <v>#VALUE!</v>
      </c>
      <c r="AU8" s="4" t="str">
        <f>'Product D Inventory Sheet'!$J14</f>
        <v/>
      </c>
      <c r="AV8" s="4" t="e">
        <f>'Product D Inventory Sheet'!$K14+'Product D Inventory Sheet'!$K13+'Product D Inventory Sheet'!$K12</f>
        <v>#VALUE!</v>
      </c>
      <c r="AW8" s="2" t="e">
        <f>'Product Pricing Sheet'!$C57+'Product Pricing Sheet'!$D57</f>
        <v>#VALUE!</v>
      </c>
      <c r="AX8" s="2" t="str">
        <f t="shared" si="17"/>
        <v/>
      </c>
      <c r="AY8" s="3" t="str">
        <f>IFERROR(AW8*AU8*'Product Pricing Sheet'!$G57,"")</f>
        <v/>
      </c>
      <c r="AZ8" s="4" t="str">
        <f>'Product D Inventory Sheet'!$H14</f>
        <v/>
      </c>
      <c r="BA8" s="4">
        <f>'Product Pricing Sheet'!$F57</f>
        <v>40</v>
      </c>
      <c r="BB8" s="4">
        <f>'Product Pricing Sheet'!$E57</f>
        <v>10</v>
      </c>
      <c r="BC8" s="3" t="e">
        <f t="shared" si="18"/>
        <v>#VALUE!</v>
      </c>
      <c r="BD8" s="4">
        <f t="shared" si="19"/>
        <v>0</v>
      </c>
      <c r="BE8" s="4" t="e">
        <f t="shared" si="20"/>
        <v>#VALUE!</v>
      </c>
      <c r="BF8" s="4" t="e">
        <f>'Product D Inventory Sheet'!I14*5</f>
        <v>#VALUE!</v>
      </c>
    </row>
    <row r="9" spans="1:58" x14ac:dyDescent="0.45">
      <c r="A9" s="161">
        <v>7</v>
      </c>
      <c r="B9" s="49" t="str">
        <f t="shared" si="1"/>
        <v/>
      </c>
      <c r="C9" s="50">
        <f>'Supplier Management Sheet'!P53</f>
        <v>0</v>
      </c>
      <c r="D9" s="50">
        <f>'Supplier Management Sheet'!P38</f>
        <v>0</v>
      </c>
      <c r="E9" s="59">
        <v>0</v>
      </c>
      <c r="F9" s="51" t="str">
        <f t="shared" si="2"/>
        <v/>
      </c>
      <c r="G9" s="51" t="str">
        <f t="shared" si="3"/>
        <v/>
      </c>
      <c r="H9" s="51" t="str">
        <f t="shared" si="4"/>
        <v/>
      </c>
      <c r="I9" s="52" t="str">
        <f t="shared" si="5"/>
        <v/>
      </c>
      <c r="J9" s="51"/>
      <c r="K9" s="13" t="str">
        <f>'Product A Inventory Sheet'!J15</f>
        <v/>
      </c>
      <c r="L9" s="4" t="str">
        <f>'Product A Inventory Sheet'!K15</f>
        <v/>
      </c>
      <c r="M9" s="3" t="e">
        <f>'Product Pricing Sheet'!C10+'Product Pricing Sheet'!D10</f>
        <v>#VALUE!</v>
      </c>
      <c r="N9" s="3" t="str">
        <f t="shared" si="21"/>
        <v/>
      </c>
      <c r="O9" s="3" t="str">
        <f>IFERROR(M9*K9*'Product Pricing Sheet'!G10,"")</f>
        <v/>
      </c>
      <c r="P9" s="4" t="str">
        <f>'Product A Inventory Sheet'!H15</f>
        <v/>
      </c>
      <c r="Q9" s="3">
        <f>'Product Pricing Sheet'!F10</f>
        <v>15</v>
      </c>
      <c r="R9" s="3">
        <f>'Product Pricing Sheet'!E10</f>
        <v>5</v>
      </c>
      <c r="S9" s="3" t="e">
        <f t="shared" si="7"/>
        <v>#VALUE!</v>
      </c>
      <c r="T9" s="4">
        <f t="shared" si="8"/>
        <v>0</v>
      </c>
      <c r="U9" s="4" t="e">
        <f t="shared" si="0"/>
        <v>#VALUE!</v>
      </c>
      <c r="V9" s="4" t="e">
        <f>'Product A Inventory Sheet'!I15*5</f>
        <v>#VALUE!</v>
      </c>
      <c r="W9" s="4" t="str">
        <f>'Product B Inventory Sheet'!$J15</f>
        <v/>
      </c>
      <c r="X9" s="4" t="e">
        <f>'Product B Inventory Sheet'!$K15+'Product B Inventory Sheet'!$K14+'Product B Inventory Sheet'!$K13</f>
        <v>#VALUE!</v>
      </c>
      <c r="Y9" s="4" t="e">
        <f>'Product Pricing Sheet'!$C26+'Product Pricing Sheet'!$D26</f>
        <v>#VALUE!</v>
      </c>
      <c r="Z9" s="3" t="str">
        <f t="shared" si="9"/>
        <v/>
      </c>
      <c r="AA9" s="3" t="str">
        <f>IFERROR(Y9*W9*'Product Pricing Sheet'!$G26,"")</f>
        <v/>
      </c>
      <c r="AB9" s="4" t="str">
        <f>'Product B Inventory Sheet'!$H15</f>
        <v/>
      </c>
      <c r="AC9" s="4">
        <f>'Product Pricing Sheet'!$F26</f>
        <v>15</v>
      </c>
      <c r="AD9" s="4">
        <f>'Product Pricing Sheet'!$E26</f>
        <v>5</v>
      </c>
      <c r="AE9" s="3" t="e">
        <f t="shared" si="10"/>
        <v>#VALUE!</v>
      </c>
      <c r="AF9" s="4">
        <f t="shared" si="11"/>
        <v>0</v>
      </c>
      <c r="AG9" s="4" t="e">
        <f t="shared" si="12"/>
        <v>#VALUE!</v>
      </c>
      <c r="AH9" s="4" t="e">
        <f>'Product B Inventory Sheet'!I15*5</f>
        <v>#VALUE!</v>
      </c>
      <c r="AI9" s="4" t="str">
        <f>'Product C Inventory Sheet'!$J15</f>
        <v/>
      </c>
      <c r="AJ9" s="4" t="e">
        <f>'Product C Inventory Sheet'!$K15+'Product C Inventory Sheet'!$K14+'Product C Inventory Sheet'!$K13</f>
        <v>#VALUE!</v>
      </c>
      <c r="AK9" s="4" t="e">
        <f>'Product Pricing Sheet'!$C42+'Product Pricing Sheet'!$D42</f>
        <v>#VALUE!</v>
      </c>
      <c r="AL9" s="3" t="str">
        <f t="shared" si="13"/>
        <v/>
      </c>
      <c r="AM9" s="3" t="str">
        <f>IFERROR(AK9*AI9*'Product Pricing Sheet'!$G42,"")</f>
        <v/>
      </c>
      <c r="AN9" s="4" t="str">
        <f>'Product C Inventory Sheet'!$H15</f>
        <v/>
      </c>
      <c r="AO9" s="4">
        <f>'Product Pricing Sheet'!$F42</f>
        <v>15</v>
      </c>
      <c r="AP9" s="4">
        <f>'Product Pricing Sheet'!$E42</f>
        <v>5</v>
      </c>
      <c r="AQ9" s="3" t="e">
        <f t="shared" si="14"/>
        <v>#VALUE!</v>
      </c>
      <c r="AR9" s="4">
        <f t="shared" si="15"/>
        <v>0</v>
      </c>
      <c r="AS9" s="4" t="e">
        <f t="shared" si="16"/>
        <v>#VALUE!</v>
      </c>
      <c r="AT9" s="4" t="e">
        <f>'Product C Inventory Sheet'!I15*5</f>
        <v>#VALUE!</v>
      </c>
      <c r="AU9" s="4" t="str">
        <f>'Product D Inventory Sheet'!$J15</f>
        <v/>
      </c>
      <c r="AV9" s="4" t="e">
        <f>'Product D Inventory Sheet'!$K15+'Product D Inventory Sheet'!$K14+'Product D Inventory Sheet'!$K13</f>
        <v>#VALUE!</v>
      </c>
      <c r="AW9" s="2" t="e">
        <f>'Product Pricing Sheet'!$C58+'Product Pricing Sheet'!$D58</f>
        <v>#VALUE!</v>
      </c>
      <c r="AX9" s="2" t="str">
        <f t="shared" si="17"/>
        <v/>
      </c>
      <c r="AY9" s="3" t="str">
        <f>IFERROR(AW9*AU9*'Product Pricing Sheet'!$G58,"")</f>
        <v/>
      </c>
      <c r="AZ9" s="4" t="str">
        <f>'Product D Inventory Sheet'!$H15</f>
        <v/>
      </c>
      <c r="BA9" s="4">
        <f>'Product Pricing Sheet'!$F58</f>
        <v>40</v>
      </c>
      <c r="BB9" s="4">
        <f>'Product Pricing Sheet'!$E58</f>
        <v>10</v>
      </c>
      <c r="BC9" s="3" t="e">
        <f t="shared" si="18"/>
        <v>#VALUE!</v>
      </c>
      <c r="BD9" s="4">
        <f t="shared" si="19"/>
        <v>0</v>
      </c>
      <c r="BE9" s="4" t="e">
        <f t="shared" si="20"/>
        <v>#VALUE!</v>
      </c>
      <c r="BF9" s="4" t="e">
        <f>'Product D Inventory Sheet'!I15*5</f>
        <v>#VALUE!</v>
      </c>
    </row>
    <row r="10" spans="1:58" x14ac:dyDescent="0.45">
      <c r="A10" s="161">
        <v>8</v>
      </c>
      <c r="B10" s="49" t="str">
        <f t="shared" si="1"/>
        <v/>
      </c>
      <c r="C10" s="50">
        <f>'Supplier Management Sheet'!P54</f>
        <v>0</v>
      </c>
      <c r="D10" s="50">
        <f>'Supplier Management Sheet'!P39</f>
        <v>0</v>
      </c>
      <c r="E10" s="59">
        <v>0</v>
      </c>
      <c r="F10" s="51" t="str">
        <f t="shared" si="2"/>
        <v/>
      </c>
      <c r="G10" s="51" t="str">
        <f t="shared" si="3"/>
        <v/>
      </c>
      <c r="H10" s="51" t="str">
        <f t="shared" si="4"/>
        <v/>
      </c>
      <c r="I10" s="52" t="str">
        <f t="shared" si="5"/>
        <v/>
      </c>
      <c r="J10" s="51"/>
      <c r="K10" s="13" t="str">
        <f>'Product A Inventory Sheet'!J16</f>
        <v/>
      </c>
      <c r="L10" s="4" t="str">
        <f>'Product A Inventory Sheet'!K16</f>
        <v/>
      </c>
      <c r="M10" s="3" t="e">
        <f>'Product Pricing Sheet'!C11+'Product Pricing Sheet'!D11</f>
        <v>#VALUE!</v>
      </c>
      <c r="N10" s="3" t="str">
        <f t="shared" si="21"/>
        <v/>
      </c>
      <c r="O10" s="3" t="str">
        <f>IFERROR(M10*K10*'Product Pricing Sheet'!G11,"")</f>
        <v/>
      </c>
      <c r="P10" s="4" t="str">
        <f>'Product A Inventory Sheet'!H16</f>
        <v/>
      </c>
      <c r="Q10" s="3">
        <f>'Product Pricing Sheet'!F11</f>
        <v>15</v>
      </c>
      <c r="R10" s="3">
        <f>'Product Pricing Sheet'!E11</f>
        <v>5</v>
      </c>
      <c r="S10" s="3" t="e">
        <f t="shared" si="7"/>
        <v>#VALUE!</v>
      </c>
      <c r="T10" s="4">
        <f t="shared" si="8"/>
        <v>0</v>
      </c>
      <c r="U10" s="4" t="e">
        <f t="shared" si="0"/>
        <v>#VALUE!</v>
      </c>
      <c r="V10" s="4" t="e">
        <f>'Product A Inventory Sheet'!I16*5</f>
        <v>#VALUE!</v>
      </c>
      <c r="W10" s="4" t="str">
        <f>'Product B Inventory Sheet'!$J16</f>
        <v/>
      </c>
      <c r="X10" s="4" t="e">
        <f>'Product B Inventory Sheet'!$K16+'Product B Inventory Sheet'!$K15+'Product B Inventory Sheet'!$K14</f>
        <v>#VALUE!</v>
      </c>
      <c r="Y10" s="4" t="e">
        <f>'Product Pricing Sheet'!$C27+'Product Pricing Sheet'!$D27</f>
        <v>#VALUE!</v>
      </c>
      <c r="Z10" s="3" t="str">
        <f t="shared" si="9"/>
        <v/>
      </c>
      <c r="AA10" s="3" t="str">
        <f>IFERROR(Y10*W10*'Product Pricing Sheet'!$G27,"")</f>
        <v/>
      </c>
      <c r="AB10" s="4" t="str">
        <f>'Product B Inventory Sheet'!$H16</f>
        <v/>
      </c>
      <c r="AC10" s="4">
        <f>'Product Pricing Sheet'!$F27</f>
        <v>15</v>
      </c>
      <c r="AD10" s="4">
        <f>'Product Pricing Sheet'!$E27</f>
        <v>5</v>
      </c>
      <c r="AE10" s="3" t="e">
        <f t="shared" si="10"/>
        <v>#VALUE!</v>
      </c>
      <c r="AF10" s="4">
        <f t="shared" si="11"/>
        <v>0</v>
      </c>
      <c r="AG10" s="4" t="e">
        <f t="shared" si="12"/>
        <v>#VALUE!</v>
      </c>
      <c r="AH10" s="4" t="e">
        <f>'Product B Inventory Sheet'!I16*5</f>
        <v>#VALUE!</v>
      </c>
      <c r="AI10" s="4" t="str">
        <f>'Product C Inventory Sheet'!$J16</f>
        <v/>
      </c>
      <c r="AJ10" s="4" t="e">
        <f>'Product C Inventory Sheet'!$K16+'Product C Inventory Sheet'!$K15+'Product C Inventory Sheet'!$K14</f>
        <v>#VALUE!</v>
      </c>
      <c r="AK10" s="4" t="e">
        <f>'Product Pricing Sheet'!$C43+'Product Pricing Sheet'!$D43</f>
        <v>#VALUE!</v>
      </c>
      <c r="AL10" s="3" t="str">
        <f t="shared" si="13"/>
        <v/>
      </c>
      <c r="AM10" s="3" t="str">
        <f>IFERROR(AK10*AI10*'Product Pricing Sheet'!$G43,"")</f>
        <v/>
      </c>
      <c r="AN10" s="4" t="str">
        <f>'Product C Inventory Sheet'!$H16</f>
        <v/>
      </c>
      <c r="AO10" s="4">
        <f>'Product Pricing Sheet'!$F43</f>
        <v>15</v>
      </c>
      <c r="AP10" s="4">
        <f>'Product Pricing Sheet'!$E43</f>
        <v>5</v>
      </c>
      <c r="AQ10" s="3" t="e">
        <f t="shared" si="14"/>
        <v>#VALUE!</v>
      </c>
      <c r="AR10" s="4">
        <f t="shared" si="15"/>
        <v>0</v>
      </c>
      <c r="AS10" s="4" t="e">
        <f t="shared" si="16"/>
        <v>#VALUE!</v>
      </c>
      <c r="AT10" s="4" t="e">
        <f>'Product C Inventory Sheet'!I16*5</f>
        <v>#VALUE!</v>
      </c>
      <c r="AU10" s="4" t="str">
        <f>'Product D Inventory Sheet'!$J16</f>
        <v/>
      </c>
      <c r="AV10" s="4" t="e">
        <f>'Product D Inventory Sheet'!$K16+'Product D Inventory Sheet'!$K15+'Product D Inventory Sheet'!$K14</f>
        <v>#VALUE!</v>
      </c>
      <c r="AW10" s="2" t="e">
        <f>'Product Pricing Sheet'!$C59+'Product Pricing Sheet'!$D59</f>
        <v>#VALUE!</v>
      </c>
      <c r="AX10" s="2" t="str">
        <f t="shared" si="17"/>
        <v/>
      </c>
      <c r="AY10" s="3" t="str">
        <f>IFERROR(AW10*AU10*'Product Pricing Sheet'!$G59,"")</f>
        <v/>
      </c>
      <c r="AZ10" s="4" t="str">
        <f>'Product D Inventory Sheet'!$H16</f>
        <v/>
      </c>
      <c r="BA10" s="4">
        <f>'Product Pricing Sheet'!$F59</f>
        <v>40</v>
      </c>
      <c r="BB10" s="4">
        <f>'Product Pricing Sheet'!$E59</f>
        <v>10</v>
      </c>
      <c r="BC10" s="3" t="e">
        <f t="shared" si="18"/>
        <v>#VALUE!</v>
      </c>
      <c r="BD10" s="4">
        <f t="shared" si="19"/>
        <v>0</v>
      </c>
      <c r="BE10" s="4" t="e">
        <f t="shared" si="20"/>
        <v>#VALUE!</v>
      </c>
      <c r="BF10" s="4" t="e">
        <f>'Product D Inventory Sheet'!I16*5</f>
        <v>#VALUE!</v>
      </c>
    </row>
    <row r="11" spans="1:58" x14ac:dyDescent="0.45">
      <c r="A11" s="161">
        <v>9</v>
      </c>
      <c r="B11" s="49" t="str">
        <f t="shared" si="1"/>
        <v/>
      </c>
      <c r="C11" s="50">
        <f>'Supplier Management Sheet'!P55</f>
        <v>0</v>
      </c>
      <c r="D11" s="50">
        <f>'Supplier Management Sheet'!P40</f>
        <v>0</v>
      </c>
      <c r="E11" s="59">
        <v>0</v>
      </c>
      <c r="F11" s="51" t="str">
        <f t="shared" si="2"/>
        <v/>
      </c>
      <c r="G11" s="51" t="str">
        <f t="shared" si="3"/>
        <v/>
      </c>
      <c r="H11" s="51" t="str">
        <f t="shared" si="4"/>
        <v/>
      </c>
      <c r="I11" s="52" t="str">
        <f t="shared" si="5"/>
        <v/>
      </c>
      <c r="J11" s="51"/>
      <c r="K11" s="13" t="str">
        <f>'Product A Inventory Sheet'!J17</f>
        <v/>
      </c>
      <c r="L11" s="4" t="str">
        <f>'Product A Inventory Sheet'!K17</f>
        <v/>
      </c>
      <c r="M11" s="3" t="e">
        <f>'Product Pricing Sheet'!C12+'Product Pricing Sheet'!D12</f>
        <v>#VALUE!</v>
      </c>
      <c r="N11" s="3" t="str">
        <f t="shared" si="21"/>
        <v/>
      </c>
      <c r="O11" s="3" t="str">
        <f>IFERROR(M11*K11*'Product Pricing Sheet'!G12,"")</f>
        <v/>
      </c>
      <c r="P11" s="4" t="str">
        <f>'Product A Inventory Sheet'!H17</f>
        <v/>
      </c>
      <c r="Q11" s="3">
        <f>'Product Pricing Sheet'!F12</f>
        <v>15</v>
      </c>
      <c r="R11" s="3">
        <f>'Product Pricing Sheet'!E12</f>
        <v>5</v>
      </c>
      <c r="S11" s="3" t="e">
        <f t="shared" si="7"/>
        <v>#VALUE!</v>
      </c>
      <c r="T11" s="4">
        <f t="shared" si="8"/>
        <v>0</v>
      </c>
      <c r="U11" s="4" t="e">
        <f t="shared" si="0"/>
        <v>#VALUE!</v>
      </c>
      <c r="V11" s="4" t="e">
        <f>'Product A Inventory Sheet'!I17*5</f>
        <v>#VALUE!</v>
      </c>
      <c r="W11" s="4" t="str">
        <f>'Product B Inventory Sheet'!$J17</f>
        <v/>
      </c>
      <c r="X11" s="4" t="e">
        <f>'Product B Inventory Sheet'!$K17+'Product B Inventory Sheet'!$K16+'Product B Inventory Sheet'!$K15</f>
        <v>#VALUE!</v>
      </c>
      <c r="Y11" s="4" t="e">
        <f>'Product Pricing Sheet'!$C28+'Product Pricing Sheet'!$D28</f>
        <v>#VALUE!</v>
      </c>
      <c r="Z11" s="3" t="str">
        <f t="shared" si="9"/>
        <v/>
      </c>
      <c r="AA11" s="3" t="str">
        <f>IFERROR(Y11*W11*'Product Pricing Sheet'!$G28,"")</f>
        <v/>
      </c>
      <c r="AB11" s="4" t="str">
        <f>'Product B Inventory Sheet'!$H17</f>
        <v/>
      </c>
      <c r="AC11" s="4">
        <f>'Product Pricing Sheet'!$F28</f>
        <v>15</v>
      </c>
      <c r="AD11" s="4">
        <f>'Product Pricing Sheet'!$E28</f>
        <v>5</v>
      </c>
      <c r="AE11" s="3" t="e">
        <f t="shared" si="10"/>
        <v>#VALUE!</v>
      </c>
      <c r="AF11" s="4">
        <f t="shared" si="11"/>
        <v>0</v>
      </c>
      <c r="AG11" s="4" t="e">
        <f t="shared" si="12"/>
        <v>#VALUE!</v>
      </c>
      <c r="AH11" s="4" t="e">
        <f>'Product B Inventory Sheet'!I17*5</f>
        <v>#VALUE!</v>
      </c>
      <c r="AI11" s="4" t="str">
        <f>'Product C Inventory Sheet'!$J17</f>
        <v/>
      </c>
      <c r="AJ11" s="4" t="e">
        <f>'Product C Inventory Sheet'!$K17+'Product C Inventory Sheet'!$K16+'Product C Inventory Sheet'!$K15</f>
        <v>#VALUE!</v>
      </c>
      <c r="AK11" s="4" t="e">
        <f>'Product Pricing Sheet'!$C44+'Product Pricing Sheet'!$D44</f>
        <v>#VALUE!</v>
      </c>
      <c r="AL11" s="3" t="str">
        <f t="shared" si="13"/>
        <v/>
      </c>
      <c r="AM11" s="3" t="str">
        <f>IFERROR(AK11*AI11*'Product Pricing Sheet'!$G44,"")</f>
        <v/>
      </c>
      <c r="AN11" s="4" t="str">
        <f>'Product C Inventory Sheet'!$H17</f>
        <v/>
      </c>
      <c r="AO11" s="4">
        <f>'Product Pricing Sheet'!$F44</f>
        <v>15</v>
      </c>
      <c r="AP11" s="4">
        <f>'Product Pricing Sheet'!$E44</f>
        <v>5</v>
      </c>
      <c r="AQ11" s="3" t="e">
        <f t="shared" si="14"/>
        <v>#VALUE!</v>
      </c>
      <c r="AR11" s="4">
        <f t="shared" si="15"/>
        <v>0</v>
      </c>
      <c r="AS11" s="4" t="e">
        <f t="shared" si="16"/>
        <v>#VALUE!</v>
      </c>
      <c r="AT11" s="4" t="e">
        <f>'Product C Inventory Sheet'!I17*5</f>
        <v>#VALUE!</v>
      </c>
      <c r="AU11" s="4" t="str">
        <f>'Product D Inventory Sheet'!$J17</f>
        <v/>
      </c>
      <c r="AV11" s="4" t="e">
        <f>'Product D Inventory Sheet'!$K17+'Product D Inventory Sheet'!$K16+'Product D Inventory Sheet'!$K15</f>
        <v>#VALUE!</v>
      </c>
      <c r="AW11" s="2" t="e">
        <f>'Product Pricing Sheet'!$C60+'Product Pricing Sheet'!$D60</f>
        <v>#VALUE!</v>
      </c>
      <c r="AX11" s="2" t="str">
        <f t="shared" si="17"/>
        <v/>
      </c>
      <c r="AY11" s="3" t="str">
        <f>IFERROR(AW11*AU11*'Product Pricing Sheet'!$G60,"")</f>
        <v/>
      </c>
      <c r="AZ11" s="4" t="str">
        <f>'Product D Inventory Sheet'!$H17</f>
        <v/>
      </c>
      <c r="BA11" s="4">
        <f>'Product Pricing Sheet'!$F60</f>
        <v>40</v>
      </c>
      <c r="BB11" s="4">
        <f>'Product Pricing Sheet'!$E60</f>
        <v>10</v>
      </c>
      <c r="BC11" s="3" t="e">
        <f t="shared" si="18"/>
        <v>#VALUE!</v>
      </c>
      <c r="BD11" s="4">
        <f t="shared" si="19"/>
        <v>0</v>
      </c>
      <c r="BE11" s="4" t="e">
        <f t="shared" si="20"/>
        <v>#VALUE!</v>
      </c>
      <c r="BF11" s="4" t="e">
        <f>'Product D Inventory Sheet'!I17*5</f>
        <v>#VALUE!</v>
      </c>
    </row>
    <row r="12" spans="1:58" x14ac:dyDescent="0.45">
      <c r="A12" s="161">
        <v>10</v>
      </c>
      <c r="B12" s="49" t="str">
        <f t="shared" si="1"/>
        <v/>
      </c>
      <c r="C12" s="50">
        <f>'Supplier Management Sheet'!P56</f>
        <v>0</v>
      </c>
      <c r="D12" s="50">
        <f>'Supplier Management Sheet'!P41</f>
        <v>0</v>
      </c>
      <c r="E12" s="59">
        <v>0</v>
      </c>
      <c r="F12" s="51" t="str">
        <f t="shared" si="2"/>
        <v/>
      </c>
      <c r="G12" s="51" t="str">
        <f t="shared" si="3"/>
        <v/>
      </c>
      <c r="H12" s="51" t="str">
        <f t="shared" si="4"/>
        <v/>
      </c>
      <c r="I12" s="52" t="str">
        <f t="shared" si="5"/>
        <v/>
      </c>
      <c r="J12" s="51"/>
      <c r="K12" s="13" t="str">
        <f>'Product A Inventory Sheet'!J18</f>
        <v/>
      </c>
      <c r="L12" s="4" t="str">
        <f>'Product A Inventory Sheet'!K18</f>
        <v/>
      </c>
      <c r="M12" s="3" t="e">
        <f>'Product Pricing Sheet'!C13+'Product Pricing Sheet'!D13</f>
        <v>#VALUE!</v>
      </c>
      <c r="N12" s="3" t="str">
        <f t="shared" si="21"/>
        <v/>
      </c>
      <c r="O12" s="3" t="str">
        <f>IFERROR(M12*K12*'Product Pricing Sheet'!G13,"")</f>
        <v/>
      </c>
      <c r="P12" s="4" t="str">
        <f>'Product A Inventory Sheet'!H18</f>
        <v/>
      </c>
      <c r="Q12" s="3">
        <f>'Product Pricing Sheet'!F13</f>
        <v>15</v>
      </c>
      <c r="R12" s="3">
        <f>'Product Pricing Sheet'!E13</f>
        <v>5</v>
      </c>
      <c r="S12" s="3" t="e">
        <f t="shared" si="7"/>
        <v>#VALUE!</v>
      </c>
      <c r="T12" s="4">
        <f t="shared" si="8"/>
        <v>0</v>
      </c>
      <c r="U12" s="4" t="e">
        <f t="shared" si="0"/>
        <v>#VALUE!</v>
      </c>
      <c r="V12" s="4" t="e">
        <f>'Product A Inventory Sheet'!I18*5</f>
        <v>#VALUE!</v>
      </c>
      <c r="W12" s="4" t="str">
        <f>'Product B Inventory Sheet'!$J18</f>
        <v/>
      </c>
      <c r="X12" s="4" t="e">
        <f>'Product B Inventory Sheet'!$K18+'Product B Inventory Sheet'!$K17+'Product B Inventory Sheet'!$K16</f>
        <v>#VALUE!</v>
      </c>
      <c r="Y12" s="4" t="e">
        <f>'Product Pricing Sheet'!$C29+'Product Pricing Sheet'!$D29</f>
        <v>#VALUE!</v>
      </c>
      <c r="Z12" s="3" t="str">
        <f t="shared" si="9"/>
        <v/>
      </c>
      <c r="AA12" s="3" t="str">
        <f>IFERROR(Y12*W12*'Product Pricing Sheet'!$G29,"")</f>
        <v/>
      </c>
      <c r="AB12" s="4" t="str">
        <f>'Product B Inventory Sheet'!$H18</f>
        <v/>
      </c>
      <c r="AC12" s="4">
        <f>'Product Pricing Sheet'!$F29</f>
        <v>15</v>
      </c>
      <c r="AD12" s="4">
        <f>'Product Pricing Sheet'!$E29</f>
        <v>5</v>
      </c>
      <c r="AE12" s="3" t="e">
        <f t="shared" si="10"/>
        <v>#VALUE!</v>
      </c>
      <c r="AF12" s="4">
        <f t="shared" si="11"/>
        <v>0</v>
      </c>
      <c r="AG12" s="4" t="e">
        <f t="shared" si="12"/>
        <v>#VALUE!</v>
      </c>
      <c r="AH12" s="4" t="e">
        <f>'Product B Inventory Sheet'!I18*5</f>
        <v>#VALUE!</v>
      </c>
      <c r="AI12" s="4" t="str">
        <f>'Product C Inventory Sheet'!$J18</f>
        <v/>
      </c>
      <c r="AJ12" s="4" t="e">
        <f>'Product C Inventory Sheet'!$K18+'Product C Inventory Sheet'!$K17+'Product C Inventory Sheet'!$K16</f>
        <v>#VALUE!</v>
      </c>
      <c r="AK12" s="4" t="e">
        <f>'Product Pricing Sheet'!$C45+'Product Pricing Sheet'!$D45</f>
        <v>#VALUE!</v>
      </c>
      <c r="AL12" s="3" t="str">
        <f t="shared" si="13"/>
        <v/>
      </c>
      <c r="AM12" s="3" t="str">
        <f>IFERROR(AK12*AI12*'Product Pricing Sheet'!$G45,"")</f>
        <v/>
      </c>
      <c r="AN12" s="4" t="str">
        <f>'Product C Inventory Sheet'!$H18</f>
        <v/>
      </c>
      <c r="AO12" s="4">
        <f>'Product Pricing Sheet'!$F45</f>
        <v>15</v>
      </c>
      <c r="AP12" s="4">
        <f>'Product Pricing Sheet'!$E45</f>
        <v>5</v>
      </c>
      <c r="AQ12" s="3" t="e">
        <f t="shared" si="14"/>
        <v>#VALUE!</v>
      </c>
      <c r="AR12" s="4">
        <f t="shared" si="15"/>
        <v>0</v>
      </c>
      <c r="AS12" s="4" t="e">
        <f t="shared" si="16"/>
        <v>#VALUE!</v>
      </c>
      <c r="AT12" s="4" t="e">
        <f>'Product C Inventory Sheet'!I18*5</f>
        <v>#VALUE!</v>
      </c>
      <c r="AU12" s="4" t="str">
        <f>'Product D Inventory Sheet'!$J18</f>
        <v/>
      </c>
      <c r="AV12" s="4" t="e">
        <f>'Product D Inventory Sheet'!$K18+'Product D Inventory Sheet'!$K17+'Product D Inventory Sheet'!$K16</f>
        <v>#VALUE!</v>
      </c>
      <c r="AW12" s="2" t="e">
        <f>'Product Pricing Sheet'!$C61+'Product Pricing Sheet'!$D61</f>
        <v>#VALUE!</v>
      </c>
      <c r="AX12" s="2" t="str">
        <f t="shared" si="17"/>
        <v/>
      </c>
      <c r="AY12" s="3" t="str">
        <f>IFERROR(AW12*AU12*'Product Pricing Sheet'!$G61,"")</f>
        <v/>
      </c>
      <c r="AZ12" s="4" t="str">
        <f>'Product D Inventory Sheet'!$H18</f>
        <v/>
      </c>
      <c r="BA12" s="4">
        <f>'Product Pricing Sheet'!$F61</f>
        <v>40</v>
      </c>
      <c r="BB12" s="4">
        <f>'Product Pricing Sheet'!$E61</f>
        <v>10</v>
      </c>
      <c r="BC12" s="3" t="e">
        <f t="shared" si="18"/>
        <v>#VALUE!</v>
      </c>
      <c r="BD12" s="4">
        <f t="shared" si="19"/>
        <v>0</v>
      </c>
      <c r="BE12" s="4" t="e">
        <f t="shared" si="20"/>
        <v>#VALUE!</v>
      </c>
      <c r="BF12" s="4" t="e">
        <f>'Product D Inventory Sheet'!I18*5</f>
        <v>#VALUE!</v>
      </c>
    </row>
    <row r="13" spans="1:58" x14ac:dyDescent="0.45">
      <c r="A13" s="161">
        <v>11</v>
      </c>
      <c r="B13" s="49" t="str">
        <f t="shared" si="1"/>
        <v/>
      </c>
      <c r="C13" s="50">
        <f>'Supplier Management Sheet'!P57</f>
        <v>0</v>
      </c>
      <c r="D13" s="50">
        <f>'Supplier Management Sheet'!P42</f>
        <v>0</v>
      </c>
      <c r="E13" s="59">
        <v>0</v>
      </c>
      <c r="F13" s="51" t="str">
        <f t="shared" si="2"/>
        <v/>
      </c>
      <c r="G13" s="51" t="str">
        <f t="shared" si="3"/>
        <v/>
      </c>
      <c r="H13" s="51" t="str">
        <f t="shared" si="4"/>
        <v/>
      </c>
      <c r="I13" s="52" t="str">
        <f t="shared" si="5"/>
        <v/>
      </c>
      <c r="J13" s="51"/>
      <c r="K13" s="13" t="str">
        <f>'Product A Inventory Sheet'!J19</f>
        <v/>
      </c>
      <c r="L13" s="4" t="str">
        <f>'Product A Inventory Sheet'!K19</f>
        <v/>
      </c>
      <c r="M13" s="3" t="e">
        <f>'Product Pricing Sheet'!C14+'Product Pricing Sheet'!D14</f>
        <v>#VALUE!</v>
      </c>
      <c r="N13" s="3" t="str">
        <f t="shared" si="21"/>
        <v/>
      </c>
      <c r="O13" s="3" t="str">
        <f>IFERROR(M13*K13*'Product Pricing Sheet'!G14,"")</f>
        <v/>
      </c>
      <c r="P13" s="4" t="str">
        <f>'Product A Inventory Sheet'!H19</f>
        <v/>
      </c>
      <c r="Q13" s="3">
        <f>'Product Pricing Sheet'!F14</f>
        <v>15</v>
      </c>
      <c r="R13" s="3">
        <f>'Product Pricing Sheet'!E14</f>
        <v>5</v>
      </c>
      <c r="S13" s="3" t="e">
        <f t="shared" si="7"/>
        <v>#VALUE!</v>
      </c>
      <c r="T13" s="4">
        <f t="shared" si="8"/>
        <v>0</v>
      </c>
      <c r="U13" s="4" t="e">
        <f t="shared" si="0"/>
        <v>#VALUE!</v>
      </c>
      <c r="V13" s="4" t="e">
        <f>'Product A Inventory Sheet'!I19*5</f>
        <v>#VALUE!</v>
      </c>
      <c r="W13" s="4" t="str">
        <f>'Product B Inventory Sheet'!$J19</f>
        <v/>
      </c>
      <c r="X13" s="4" t="e">
        <f>'Product B Inventory Sheet'!$K19+'Product B Inventory Sheet'!$K18+'Product B Inventory Sheet'!$K17</f>
        <v>#VALUE!</v>
      </c>
      <c r="Y13" s="4" t="e">
        <f>'Product Pricing Sheet'!$C30+'Product Pricing Sheet'!$D30</f>
        <v>#VALUE!</v>
      </c>
      <c r="Z13" s="3" t="str">
        <f t="shared" si="9"/>
        <v/>
      </c>
      <c r="AA13" s="3" t="str">
        <f>IFERROR(Y13*W13*'Product Pricing Sheet'!$G30,"")</f>
        <v/>
      </c>
      <c r="AB13" s="4" t="str">
        <f>'Product B Inventory Sheet'!$H19</f>
        <v/>
      </c>
      <c r="AC13" s="4">
        <f>'Product Pricing Sheet'!$F30</f>
        <v>15</v>
      </c>
      <c r="AD13" s="4">
        <f>'Product Pricing Sheet'!$E30</f>
        <v>5</v>
      </c>
      <c r="AE13" s="3" t="e">
        <f t="shared" si="10"/>
        <v>#VALUE!</v>
      </c>
      <c r="AF13" s="4">
        <f t="shared" si="11"/>
        <v>0</v>
      </c>
      <c r="AG13" s="4" t="e">
        <f t="shared" si="12"/>
        <v>#VALUE!</v>
      </c>
      <c r="AH13" s="4" t="e">
        <f>'Product B Inventory Sheet'!I19*5</f>
        <v>#VALUE!</v>
      </c>
      <c r="AI13" s="4" t="str">
        <f>'Product C Inventory Sheet'!$J19</f>
        <v/>
      </c>
      <c r="AJ13" s="4" t="e">
        <f>'Product C Inventory Sheet'!$K19+'Product C Inventory Sheet'!$K18+'Product C Inventory Sheet'!$K17</f>
        <v>#VALUE!</v>
      </c>
      <c r="AK13" s="4" t="e">
        <f>'Product Pricing Sheet'!$C46+'Product Pricing Sheet'!$D46</f>
        <v>#VALUE!</v>
      </c>
      <c r="AL13" s="3" t="str">
        <f t="shared" si="13"/>
        <v/>
      </c>
      <c r="AM13" s="3" t="str">
        <f>IFERROR(AK13*AI13*'Product Pricing Sheet'!$G46,"")</f>
        <v/>
      </c>
      <c r="AN13" s="4" t="str">
        <f>'Product C Inventory Sheet'!$H19</f>
        <v/>
      </c>
      <c r="AO13" s="4">
        <f>'Product Pricing Sheet'!$F46</f>
        <v>15</v>
      </c>
      <c r="AP13" s="4">
        <f>'Product Pricing Sheet'!$E46</f>
        <v>5</v>
      </c>
      <c r="AQ13" s="3" t="e">
        <f t="shared" si="14"/>
        <v>#VALUE!</v>
      </c>
      <c r="AR13" s="4">
        <f t="shared" si="15"/>
        <v>0</v>
      </c>
      <c r="AS13" s="4" t="e">
        <f t="shared" si="16"/>
        <v>#VALUE!</v>
      </c>
      <c r="AT13" s="4" t="e">
        <f>'Product C Inventory Sheet'!I19*5</f>
        <v>#VALUE!</v>
      </c>
      <c r="AU13" s="4" t="str">
        <f>'Product D Inventory Sheet'!$J19</f>
        <v/>
      </c>
      <c r="AV13" s="4" t="e">
        <f>'Product D Inventory Sheet'!$K19+'Product D Inventory Sheet'!$K18+'Product D Inventory Sheet'!$K17</f>
        <v>#VALUE!</v>
      </c>
      <c r="AW13" s="2" t="e">
        <f>'Product Pricing Sheet'!$C62+'Product Pricing Sheet'!$D62</f>
        <v>#VALUE!</v>
      </c>
      <c r="AX13" s="2" t="str">
        <f t="shared" si="17"/>
        <v/>
      </c>
      <c r="AY13" s="3" t="str">
        <f>IFERROR(AW13*AU13*'Product Pricing Sheet'!$G62,"")</f>
        <v/>
      </c>
      <c r="AZ13" s="4" t="str">
        <f>'Product D Inventory Sheet'!$H19</f>
        <v/>
      </c>
      <c r="BA13" s="4">
        <f>'Product Pricing Sheet'!$F62</f>
        <v>40</v>
      </c>
      <c r="BB13" s="4">
        <f>'Product Pricing Sheet'!$E62</f>
        <v>10</v>
      </c>
      <c r="BC13" s="3" t="e">
        <f t="shared" si="18"/>
        <v>#VALUE!</v>
      </c>
      <c r="BD13" s="4">
        <f t="shared" si="19"/>
        <v>0</v>
      </c>
      <c r="BE13" s="4" t="e">
        <f t="shared" si="20"/>
        <v>#VALUE!</v>
      </c>
      <c r="BF13" s="4" t="e">
        <f>'Product D Inventory Sheet'!I19*5</f>
        <v>#VALUE!</v>
      </c>
    </row>
    <row r="14" spans="1:58" ht="14.65" thickBot="1" x14ac:dyDescent="0.5">
      <c r="A14" s="162">
        <v>12</v>
      </c>
      <c r="B14" s="53" t="str">
        <f>IFERROR(F14+C14+D14+E14+G14+H14+I14,"")</f>
        <v/>
      </c>
      <c r="C14" s="54">
        <f>'Supplier Management Sheet'!P58</f>
        <v>0</v>
      </c>
      <c r="D14" s="54">
        <f>'Supplier Management Sheet'!P43</f>
        <v>0</v>
      </c>
      <c r="E14" s="60">
        <v>0</v>
      </c>
      <c r="F14" s="55" t="str">
        <f t="shared" si="2"/>
        <v/>
      </c>
      <c r="G14" s="55" t="str">
        <f t="shared" si="3"/>
        <v/>
      </c>
      <c r="H14" s="55" t="str">
        <f t="shared" si="4"/>
        <v/>
      </c>
      <c r="I14" s="56" t="str">
        <f t="shared" si="5"/>
        <v/>
      </c>
      <c r="J14" s="51"/>
      <c r="K14" s="13" t="str">
        <f>'Product A Inventory Sheet'!J20</f>
        <v/>
      </c>
      <c r="L14" s="4" t="str">
        <f>'Product A Inventory Sheet'!K20</f>
        <v/>
      </c>
      <c r="M14" s="3" t="e">
        <f>'Product Pricing Sheet'!C15+'Product Pricing Sheet'!D15</f>
        <v>#VALUE!</v>
      </c>
      <c r="N14" s="3" t="str">
        <f t="shared" si="21"/>
        <v/>
      </c>
      <c r="O14" s="3" t="str">
        <f>IFERROR(M14*K14*'Product Pricing Sheet'!G15,"")</f>
        <v/>
      </c>
      <c r="P14" s="4" t="str">
        <f>'Product A Inventory Sheet'!H20</f>
        <v/>
      </c>
      <c r="Q14" s="3">
        <f>'Product Pricing Sheet'!F15</f>
        <v>15</v>
      </c>
      <c r="R14" s="3">
        <f>'Product Pricing Sheet'!E15</f>
        <v>5</v>
      </c>
      <c r="S14" s="3" t="e">
        <f t="shared" si="7"/>
        <v>#VALUE!</v>
      </c>
      <c r="T14" s="4">
        <f t="shared" si="8"/>
        <v>0</v>
      </c>
      <c r="U14" s="4" t="e">
        <f t="shared" si="0"/>
        <v>#VALUE!</v>
      </c>
      <c r="V14" s="4" t="e">
        <f>'Product A Inventory Sheet'!I20*5</f>
        <v>#VALUE!</v>
      </c>
      <c r="W14" s="4" t="str">
        <f>'Product B Inventory Sheet'!$J20</f>
        <v/>
      </c>
      <c r="X14" s="4" t="e">
        <f>'Product B Inventory Sheet'!$K20+'Product B Inventory Sheet'!$K19+'Product B Inventory Sheet'!$K18</f>
        <v>#VALUE!</v>
      </c>
      <c r="Y14" s="4" t="e">
        <f>'Product Pricing Sheet'!$C31+'Product Pricing Sheet'!$D31</f>
        <v>#VALUE!</v>
      </c>
      <c r="Z14" s="3" t="str">
        <f t="shared" si="9"/>
        <v/>
      </c>
      <c r="AA14" s="3" t="str">
        <f>IFERROR(Y14*W14*'Product Pricing Sheet'!$G31,"")</f>
        <v/>
      </c>
      <c r="AB14" s="4" t="str">
        <f>'Product B Inventory Sheet'!$H20</f>
        <v/>
      </c>
      <c r="AC14" s="4">
        <f>'Product Pricing Sheet'!$F31</f>
        <v>15</v>
      </c>
      <c r="AD14" s="4">
        <f>'Product Pricing Sheet'!$E31</f>
        <v>5</v>
      </c>
      <c r="AE14" s="3" t="e">
        <f t="shared" si="10"/>
        <v>#VALUE!</v>
      </c>
      <c r="AF14" s="4">
        <f t="shared" si="11"/>
        <v>0</v>
      </c>
      <c r="AG14" s="4" t="e">
        <f t="shared" si="12"/>
        <v>#VALUE!</v>
      </c>
      <c r="AH14" s="4" t="e">
        <f>'Product B Inventory Sheet'!I20*5</f>
        <v>#VALUE!</v>
      </c>
      <c r="AI14" s="4" t="str">
        <f>'Product C Inventory Sheet'!$J20</f>
        <v/>
      </c>
      <c r="AJ14" s="4" t="e">
        <f>'Product C Inventory Sheet'!$K20+'Product C Inventory Sheet'!$K19+'Product C Inventory Sheet'!$K18</f>
        <v>#VALUE!</v>
      </c>
      <c r="AK14" s="4" t="e">
        <f>'Product Pricing Sheet'!$C47+'Product Pricing Sheet'!$D47</f>
        <v>#VALUE!</v>
      </c>
      <c r="AL14" s="3" t="str">
        <f t="shared" si="13"/>
        <v/>
      </c>
      <c r="AM14" s="3" t="str">
        <f>IFERROR(AK14*AI14*'Product Pricing Sheet'!$G47,"")</f>
        <v/>
      </c>
      <c r="AN14" s="4" t="str">
        <f>'Product C Inventory Sheet'!$H20</f>
        <v/>
      </c>
      <c r="AO14" s="4">
        <f>'Product Pricing Sheet'!$F47</f>
        <v>15</v>
      </c>
      <c r="AP14" s="4">
        <f>'Product Pricing Sheet'!$E47</f>
        <v>5</v>
      </c>
      <c r="AQ14" s="3" t="e">
        <f t="shared" si="14"/>
        <v>#VALUE!</v>
      </c>
      <c r="AR14" s="4">
        <f t="shared" si="15"/>
        <v>0</v>
      </c>
      <c r="AS14" s="4" t="e">
        <f t="shared" si="16"/>
        <v>#VALUE!</v>
      </c>
      <c r="AT14" s="4" t="e">
        <f>'Product C Inventory Sheet'!I20*5</f>
        <v>#VALUE!</v>
      </c>
      <c r="AU14" s="4" t="str">
        <f>'Product D Inventory Sheet'!$J20</f>
        <v/>
      </c>
      <c r="AV14" s="4" t="e">
        <f>'Product D Inventory Sheet'!$K20+'Product D Inventory Sheet'!$K19+'Product D Inventory Sheet'!$K18</f>
        <v>#VALUE!</v>
      </c>
      <c r="AW14" s="2" t="e">
        <f>'Product Pricing Sheet'!$C63+'Product Pricing Sheet'!$D63</f>
        <v>#VALUE!</v>
      </c>
      <c r="AX14" s="2" t="str">
        <f t="shared" si="17"/>
        <v/>
      </c>
      <c r="AY14" s="3" t="str">
        <f>IFERROR(AW14*AU14*'Product Pricing Sheet'!$G63,"")</f>
        <v/>
      </c>
      <c r="AZ14" s="4" t="str">
        <f>'Product D Inventory Sheet'!$H20</f>
        <v/>
      </c>
      <c r="BA14" s="4">
        <f>'Product Pricing Sheet'!$F63</f>
        <v>40</v>
      </c>
      <c r="BB14" s="4">
        <f>'Product Pricing Sheet'!$E63</f>
        <v>10</v>
      </c>
      <c r="BC14" s="3" t="e">
        <f t="shared" si="18"/>
        <v>#VALUE!</v>
      </c>
      <c r="BD14" s="4">
        <f t="shared" si="19"/>
        <v>0</v>
      </c>
      <c r="BE14" s="4" t="e">
        <f t="shared" si="20"/>
        <v>#VALUE!</v>
      </c>
      <c r="BF14" s="4" t="e">
        <f>'Product D Inventory Sheet'!I20*5</f>
        <v>#VALUE!</v>
      </c>
    </row>
    <row r="15" spans="1:58" ht="14.65" thickBot="1" x14ac:dyDescent="0.5">
      <c r="B15" s="17"/>
      <c r="C15" s="17"/>
      <c r="Z15" s="2"/>
      <c r="AA15" s="2"/>
      <c r="AC15" s="1"/>
      <c r="AD15" s="1"/>
      <c r="AE15" s="2"/>
      <c r="AF15" s="11"/>
      <c r="AG15" s="11"/>
      <c r="AH15" s="11"/>
      <c r="AL15" s="2"/>
      <c r="AM15" s="2"/>
      <c r="AO15" s="1"/>
      <c r="AP15" s="1"/>
      <c r="AQ15" s="2"/>
      <c r="AR15" s="11"/>
      <c r="AS15" s="11"/>
      <c r="AT15" s="11"/>
      <c r="AX15" s="2"/>
      <c r="AY15" s="2"/>
      <c r="BA15" s="1"/>
      <c r="BB15" s="1"/>
      <c r="BC15" s="2"/>
      <c r="BD15" s="11"/>
      <c r="BE15" s="11"/>
    </row>
    <row r="16" spans="1:58" ht="14.65" thickBot="1" x14ac:dyDescent="0.5">
      <c r="A16" s="57" t="s">
        <v>62</v>
      </c>
      <c r="B16" s="58">
        <f>SUM(B3:B14)</f>
        <v>0</v>
      </c>
      <c r="C16" s="49"/>
    </row>
    <row r="18" spans="5:5" x14ac:dyDescent="0.45">
      <c r="E18" t="s">
        <v>80</v>
      </c>
    </row>
    <row r="1048576" spans="5:10" x14ac:dyDescent="0.45">
      <c r="E1048576" s="2"/>
      <c r="F1048576" s="2"/>
      <c r="G1048576" s="2"/>
      <c r="H1048576" s="2"/>
      <c r="I1048576" s="2"/>
      <c r="J1048576" s="2"/>
    </row>
  </sheetData>
  <sheetProtection algorithmName="SHA-512" hashValue="TQMWhQ2OMrbUvxuGrQe+uruVG5sjlmTzMwfDk1kwQUkaP5dnmK9bpw82rymkgyyY25A8e76+VjLAfVsazT80DA==" saltValue="x5+opy9ec9EnAsiyd6Tntw==" spinCount="100000" sheet="1" objects="1" scenarios="1"/>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zoomScale="85" zoomScaleNormal="85" workbookViewId="0">
      <selection sqref="A1:K15"/>
    </sheetView>
  </sheetViews>
  <sheetFormatPr defaultRowHeight="14.25" x14ac:dyDescent="0.45"/>
  <cols>
    <col min="1" max="1" width="13.1328125" bestFit="1" customWidth="1"/>
    <col min="2" max="11" width="12" customWidth="1"/>
  </cols>
  <sheetData>
    <row r="1" spans="1:11" x14ac:dyDescent="0.45">
      <c r="A1" s="101" t="s">
        <v>57</v>
      </c>
      <c r="B1" t="s">
        <v>68</v>
      </c>
      <c r="J1" s="168">
        <v>25</v>
      </c>
      <c r="K1" s="168">
        <v>1</v>
      </c>
    </row>
    <row r="2" spans="1:11" x14ac:dyDescent="0.45">
      <c r="A2" s="6" t="s">
        <v>56</v>
      </c>
      <c r="B2" s="18" t="s">
        <v>229</v>
      </c>
    </row>
    <row r="3" spans="1:11" x14ac:dyDescent="0.45">
      <c r="A3" s="8"/>
      <c r="B3" t="s">
        <v>58</v>
      </c>
    </row>
    <row r="5" spans="1:11" x14ac:dyDescent="0.45">
      <c r="A5" t="s">
        <v>53</v>
      </c>
    </row>
    <row r="6" spans="1:11" ht="42.6" customHeight="1" x14ac:dyDescent="0.45">
      <c r="A6" t="s">
        <v>61</v>
      </c>
      <c r="B6" s="15" t="s">
        <v>46</v>
      </c>
      <c r="C6" s="15" t="s">
        <v>50</v>
      </c>
      <c r="D6" s="15" t="s">
        <v>54</v>
      </c>
      <c r="E6" s="15" t="s">
        <v>51</v>
      </c>
      <c r="F6" s="15" t="s">
        <v>47</v>
      </c>
      <c r="G6" s="15" t="s">
        <v>49</v>
      </c>
      <c r="H6" s="15" t="s">
        <v>48</v>
      </c>
      <c r="I6" s="15" t="s">
        <v>59</v>
      </c>
      <c r="J6" s="15" t="s">
        <v>52</v>
      </c>
      <c r="K6" s="15" t="s">
        <v>55</v>
      </c>
    </row>
    <row r="7" spans="1:11" x14ac:dyDescent="0.45">
      <c r="A7" s="21" t="str">
        <f>'Decision Sheet'!D2</f>
        <v>Period -1</v>
      </c>
      <c r="B7" s="8">
        <v>0</v>
      </c>
      <c r="C7" s="12"/>
      <c r="D7" s="7"/>
      <c r="E7" s="7"/>
      <c r="F7" s="7"/>
      <c r="G7" s="7"/>
      <c r="H7" s="7"/>
      <c r="I7" s="7"/>
      <c r="J7" s="7"/>
      <c r="K7" s="6" t="str">
        <f>IF(ISBLANK(HLOOKUP($A7,'Decision Sheet'!$D$2:$Q$39,K$1+$J$1,FALSE)),"",HLOOKUP($A7,'Decision Sheet'!$D$2:$Q$39,K$1+$J$1,FALSE))</f>
        <v/>
      </c>
    </row>
    <row r="8" spans="1:11" x14ac:dyDescent="0.45">
      <c r="A8" s="21" t="str">
        <f>'Decision Sheet'!E2</f>
        <v>Period 0</v>
      </c>
      <c r="B8" s="8">
        <v>0</v>
      </c>
      <c r="C8" s="7"/>
      <c r="D8" s="7"/>
      <c r="E8" s="7"/>
      <c r="F8" s="7"/>
      <c r="G8" s="7"/>
      <c r="H8" s="7"/>
      <c r="I8" s="7"/>
      <c r="J8" s="7"/>
      <c r="K8" s="6" t="str">
        <f>IF(ISBLANK(HLOOKUP($A8,'Decision Sheet'!$D$2:$Q$39,K$1+$J$1,FALSE)),"",HLOOKUP($A8,'Decision Sheet'!$D$2:$Q$39,K$1+$J$1,FALSE))</f>
        <v/>
      </c>
    </row>
    <row r="9" spans="1:11" x14ac:dyDescent="0.45">
      <c r="A9" s="21" t="str">
        <f>'Decision Sheet'!F2</f>
        <v>Period 1</v>
      </c>
      <c r="B9" s="8">
        <f>J8</f>
        <v>0</v>
      </c>
      <c r="C9" s="100"/>
      <c r="D9" s="8" t="str">
        <f>K7</f>
        <v/>
      </c>
      <c r="E9" s="100"/>
      <c r="F9" s="16" t="str">
        <f>'Historical Demand'!C27</f>
        <v/>
      </c>
      <c r="G9" s="100"/>
      <c r="H9" s="8" t="str">
        <f t="shared" ref="H9:H20" si="0">IFERROR(MIN(F9*(1+G9),B9*(1+C9)+D9*(1+E9)),"")</f>
        <v/>
      </c>
      <c r="I9" s="8" t="str">
        <f t="shared" ref="I9:I20" si="1">IFERROR(F9*(1+G9)-H9,"")</f>
        <v/>
      </c>
      <c r="J9" s="8" t="str">
        <f t="shared" ref="J9:J20" si="2">IFERROR(B9*(1+C9)+D9*(1+E9)-H9,"")</f>
        <v/>
      </c>
      <c r="K9" s="6" t="str">
        <f>IF(ISBLANK(HLOOKUP($A9,'Decision Sheet'!$D$2:$Q$39,K$1+$J$1,FALSE)),"",HLOOKUP($A9,'Decision Sheet'!$D$2:$Q$39,K$1+$J$1,FALSE))</f>
        <v/>
      </c>
    </row>
    <row r="10" spans="1:11" x14ac:dyDescent="0.45">
      <c r="A10" s="21" t="str">
        <f>'Decision Sheet'!G2</f>
        <v>Period 2</v>
      </c>
      <c r="B10" s="8" t="str">
        <f>J9</f>
        <v/>
      </c>
      <c r="C10" s="100"/>
      <c r="D10" s="8" t="str">
        <f t="shared" ref="D10:D20" si="3">K8</f>
        <v/>
      </c>
      <c r="E10" s="100"/>
      <c r="F10" s="16" t="str">
        <f>'Historical Demand'!C28</f>
        <v/>
      </c>
      <c r="G10" s="100"/>
      <c r="H10" s="8" t="str">
        <f t="shared" si="0"/>
        <v/>
      </c>
      <c r="I10" s="8" t="str">
        <f t="shared" si="1"/>
        <v/>
      </c>
      <c r="J10" s="8" t="str">
        <f t="shared" si="2"/>
        <v/>
      </c>
      <c r="K10" s="6" t="str">
        <f>IF(ISBLANK(HLOOKUP($A10,'Decision Sheet'!$D$2:$Q$39,K$1+$J$1,FALSE)),"",HLOOKUP($A10,'Decision Sheet'!$D$2:$Q$39,K$1+$J$1,FALSE))</f>
        <v/>
      </c>
    </row>
    <row r="11" spans="1:11" x14ac:dyDescent="0.45">
      <c r="A11" s="21" t="str">
        <f>'Decision Sheet'!H2</f>
        <v>Period 3</v>
      </c>
      <c r="B11" s="8" t="str">
        <f>J10</f>
        <v/>
      </c>
      <c r="C11" s="100"/>
      <c r="D11" s="8" t="str">
        <f t="shared" si="3"/>
        <v/>
      </c>
      <c r="E11" s="100"/>
      <c r="F11" s="16" t="str">
        <f>'Historical Demand'!C29</f>
        <v/>
      </c>
      <c r="G11" s="100"/>
      <c r="H11" s="8" t="str">
        <f t="shared" si="0"/>
        <v/>
      </c>
      <c r="I11" s="8" t="str">
        <f t="shared" si="1"/>
        <v/>
      </c>
      <c r="J11" s="8" t="str">
        <f t="shared" si="2"/>
        <v/>
      </c>
      <c r="K11" s="6" t="str">
        <f>IF(ISBLANK(HLOOKUP($A11,'Decision Sheet'!$D$2:$Q$39,K$1+$J$1,FALSE)),"",HLOOKUP($A11,'Decision Sheet'!$D$2:$Q$39,K$1+$J$1,FALSE))</f>
        <v/>
      </c>
    </row>
    <row r="12" spans="1:11" x14ac:dyDescent="0.45">
      <c r="A12" s="21" t="str">
        <f>'Decision Sheet'!I2</f>
        <v>Period 4</v>
      </c>
      <c r="B12" s="8" t="str">
        <f t="shared" ref="B12:B20" si="4">J11</f>
        <v/>
      </c>
      <c r="C12" s="100"/>
      <c r="D12" s="8" t="str">
        <f t="shared" si="3"/>
        <v/>
      </c>
      <c r="E12" s="100"/>
      <c r="F12" s="16" t="str">
        <f>'Historical Demand'!C30</f>
        <v/>
      </c>
      <c r="G12" s="100"/>
      <c r="H12" s="8" t="str">
        <f t="shared" si="0"/>
        <v/>
      </c>
      <c r="I12" s="8" t="str">
        <f t="shared" si="1"/>
        <v/>
      </c>
      <c r="J12" s="8" t="str">
        <f t="shared" si="2"/>
        <v/>
      </c>
      <c r="K12" s="6" t="str">
        <f>IF(ISBLANK(HLOOKUP($A12,'Decision Sheet'!$D$2:$Q$39,K$1+$J$1,FALSE)),"",HLOOKUP($A12,'Decision Sheet'!$D$2:$Q$39,K$1+$J$1,FALSE))</f>
        <v/>
      </c>
    </row>
    <row r="13" spans="1:11" x14ac:dyDescent="0.45">
      <c r="A13" s="21" t="str">
        <f>'Decision Sheet'!J2</f>
        <v>Period 5</v>
      </c>
      <c r="B13" s="8" t="str">
        <f t="shared" si="4"/>
        <v/>
      </c>
      <c r="C13" s="100"/>
      <c r="D13" s="8" t="str">
        <f t="shared" si="3"/>
        <v/>
      </c>
      <c r="E13" s="100"/>
      <c r="F13" s="16" t="str">
        <f>'Historical Demand'!C31</f>
        <v/>
      </c>
      <c r="G13" s="100"/>
      <c r="H13" s="8" t="str">
        <f t="shared" si="0"/>
        <v/>
      </c>
      <c r="I13" s="8" t="str">
        <f t="shared" si="1"/>
        <v/>
      </c>
      <c r="J13" s="8" t="str">
        <f t="shared" si="2"/>
        <v/>
      </c>
      <c r="K13" s="6" t="str">
        <f>IF(ISBLANK(HLOOKUP($A13,'Decision Sheet'!$D$2:$Q$39,K$1+$J$1,FALSE)),"",HLOOKUP($A13,'Decision Sheet'!$D$2:$Q$39,K$1+$J$1,FALSE))</f>
        <v/>
      </c>
    </row>
    <row r="14" spans="1:11" x14ac:dyDescent="0.45">
      <c r="A14" s="21" t="str">
        <f>'Decision Sheet'!K2</f>
        <v>Period 6</v>
      </c>
      <c r="B14" s="8" t="str">
        <f t="shared" si="4"/>
        <v/>
      </c>
      <c r="C14" s="100"/>
      <c r="D14" s="8" t="str">
        <f t="shared" si="3"/>
        <v/>
      </c>
      <c r="E14" s="100"/>
      <c r="F14" s="16" t="str">
        <f>'Historical Demand'!C32</f>
        <v/>
      </c>
      <c r="G14" s="100"/>
      <c r="H14" s="8" t="str">
        <f t="shared" si="0"/>
        <v/>
      </c>
      <c r="I14" s="8" t="str">
        <f t="shared" si="1"/>
        <v/>
      </c>
      <c r="J14" s="8" t="str">
        <f t="shared" si="2"/>
        <v/>
      </c>
      <c r="K14" s="6" t="str">
        <f>IF(ISBLANK(HLOOKUP($A14,'Decision Sheet'!$D$2:$Q$39,K$1+$J$1,FALSE)),"",HLOOKUP($A14,'Decision Sheet'!$D$2:$Q$39,K$1+$J$1,FALSE))</f>
        <v/>
      </c>
    </row>
    <row r="15" spans="1:11" x14ac:dyDescent="0.45">
      <c r="A15" s="21" t="str">
        <f>'Decision Sheet'!L2</f>
        <v>Period 7</v>
      </c>
      <c r="B15" s="8" t="str">
        <f t="shared" si="4"/>
        <v/>
      </c>
      <c r="C15" s="100"/>
      <c r="D15" s="8" t="str">
        <f t="shared" si="3"/>
        <v/>
      </c>
      <c r="E15" s="100"/>
      <c r="F15" s="16" t="str">
        <f>'Historical Demand'!C33</f>
        <v/>
      </c>
      <c r="G15" s="100"/>
      <c r="H15" s="8" t="str">
        <f t="shared" si="0"/>
        <v/>
      </c>
      <c r="I15" s="8" t="str">
        <f t="shared" si="1"/>
        <v/>
      </c>
      <c r="J15" s="8" t="str">
        <f t="shared" si="2"/>
        <v/>
      </c>
      <c r="K15" s="6" t="str">
        <f>IF(ISBLANK(HLOOKUP($A15,'Decision Sheet'!$D$2:$Q$39,K$1+$J$1,FALSE)),"",HLOOKUP($A15,'Decision Sheet'!$D$2:$Q$39,K$1+$J$1,FALSE))</f>
        <v/>
      </c>
    </row>
    <row r="16" spans="1:11" x14ac:dyDescent="0.45">
      <c r="A16" s="21" t="str">
        <f>'Decision Sheet'!M2</f>
        <v>Period 8</v>
      </c>
      <c r="B16" s="8" t="str">
        <f t="shared" si="4"/>
        <v/>
      </c>
      <c r="C16" s="100"/>
      <c r="D16" s="8" t="str">
        <f t="shared" si="3"/>
        <v/>
      </c>
      <c r="E16" s="100"/>
      <c r="F16" s="16" t="str">
        <f>'Historical Demand'!C34</f>
        <v/>
      </c>
      <c r="G16" s="100"/>
      <c r="H16" s="8" t="str">
        <f t="shared" si="0"/>
        <v/>
      </c>
      <c r="I16" s="8" t="str">
        <f t="shared" si="1"/>
        <v/>
      </c>
      <c r="J16" s="8" t="str">
        <f t="shared" si="2"/>
        <v/>
      </c>
      <c r="K16" s="6" t="str">
        <f>IF(ISBLANK(HLOOKUP($A16,'Decision Sheet'!$D$2:$Q$39,K$1+$J$1,FALSE)),"",HLOOKUP($A16,'Decision Sheet'!$D$2:$Q$39,K$1+$J$1,FALSE))</f>
        <v/>
      </c>
    </row>
    <row r="17" spans="1:15" x14ac:dyDescent="0.45">
      <c r="A17" s="21" t="str">
        <f>'Decision Sheet'!N2</f>
        <v>Period 9</v>
      </c>
      <c r="B17" s="8" t="str">
        <f t="shared" si="4"/>
        <v/>
      </c>
      <c r="C17" s="100"/>
      <c r="D17" s="8" t="str">
        <f t="shared" si="3"/>
        <v/>
      </c>
      <c r="E17" s="100"/>
      <c r="F17" s="16" t="str">
        <f>'Historical Demand'!C35</f>
        <v/>
      </c>
      <c r="G17" s="100"/>
      <c r="H17" s="8" t="str">
        <f t="shared" si="0"/>
        <v/>
      </c>
      <c r="I17" s="8" t="str">
        <f t="shared" si="1"/>
        <v/>
      </c>
      <c r="J17" s="8" t="str">
        <f t="shared" si="2"/>
        <v/>
      </c>
      <c r="K17" s="6" t="str">
        <f>IF(ISBLANK(HLOOKUP($A17,'Decision Sheet'!$D$2:$Q$39,K$1+$J$1,FALSE)),"",HLOOKUP($A17,'Decision Sheet'!$D$2:$Q$39,K$1+$J$1,FALSE))</f>
        <v/>
      </c>
    </row>
    <row r="18" spans="1:15" x14ac:dyDescent="0.45">
      <c r="A18" s="21" t="str">
        <f>'Decision Sheet'!O2</f>
        <v>Period 10</v>
      </c>
      <c r="B18" s="8" t="str">
        <f t="shared" si="4"/>
        <v/>
      </c>
      <c r="C18" s="100"/>
      <c r="D18" s="8" t="str">
        <f t="shared" si="3"/>
        <v/>
      </c>
      <c r="E18" s="100"/>
      <c r="F18" s="16" t="str">
        <f>'Historical Demand'!C36</f>
        <v/>
      </c>
      <c r="G18" s="100"/>
      <c r="H18" s="8" t="str">
        <f t="shared" si="0"/>
        <v/>
      </c>
      <c r="I18" s="8" t="str">
        <f t="shared" si="1"/>
        <v/>
      </c>
      <c r="J18" s="8" t="str">
        <f t="shared" si="2"/>
        <v/>
      </c>
      <c r="K18" s="6" t="str">
        <f>IF(ISBLANK(HLOOKUP($A18,'Decision Sheet'!$D$2:$Q$39,K$1+$J$1,FALSE)),"",HLOOKUP($A18,'Decision Sheet'!$D$2:$Q$39,K$1+$J$1,FALSE))</f>
        <v/>
      </c>
    </row>
    <row r="19" spans="1:15" x14ac:dyDescent="0.45">
      <c r="A19" s="21" t="str">
        <f>'Decision Sheet'!P2</f>
        <v>Period 11</v>
      </c>
      <c r="B19" s="8" t="str">
        <f t="shared" si="4"/>
        <v/>
      </c>
      <c r="C19" s="100"/>
      <c r="D19" s="8" t="str">
        <f t="shared" si="3"/>
        <v/>
      </c>
      <c r="E19" s="100"/>
      <c r="F19" s="16" t="str">
        <f>'Historical Demand'!C37</f>
        <v/>
      </c>
      <c r="G19" s="100"/>
      <c r="H19" s="8" t="str">
        <f t="shared" si="0"/>
        <v/>
      </c>
      <c r="I19" s="8" t="str">
        <f t="shared" si="1"/>
        <v/>
      </c>
      <c r="J19" s="8" t="str">
        <f t="shared" si="2"/>
        <v/>
      </c>
      <c r="K19" s="6" t="str">
        <f>IF(ISBLANK(HLOOKUP($A19,'Decision Sheet'!$D$2:$Q$39,K$1+$J$1,FALSE)),"",HLOOKUP($A19,'Decision Sheet'!$D$2:$Q$39,K$1+$J$1,FALSE))</f>
        <v/>
      </c>
    </row>
    <row r="20" spans="1:15" x14ac:dyDescent="0.45">
      <c r="A20" s="21" t="str">
        <f>'Decision Sheet'!Q2</f>
        <v>Period 12</v>
      </c>
      <c r="B20" s="8" t="str">
        <f t="shared" si="4"/>
        <v/>
      </c>
      <c r="C20" s="100"/>
      <c r="D20" s="8" t="str">
        <f t="shared" si="3"/>
        <v/>
      </c>
      <c r="E20" s="100"/>
      <c r="F20" s="16" t="str">
        <f>'Historical Demand'!C38</f>
        <v/>
      </c>
      <c r="G20" s="100"/>
      <c r="H20" s="8" t="str">
        <f t="shared" si="0"/>
        <v/>
      </c>
      <c r="I20" s="8" t="str">
        <f t="shared" si="1"/>
        <v/>
      </c>
      <c r="J20" s="8" t="str">
        <f t="shared" si="2"/>
        <v/>
      </c>
      <c r="K20" s="6" t="str">
        <f>IF(ISBLANK(HLOOKUP($A20,'Decision Sheet'!$D$2:$Q$39,K$1+$J$1,FALSE)),"",HLOOKUP($A20,'Decision Sheet'!$D$2:$Q$39,K$1+$J$1,FALSE))</f>
        <v/>
      </c>
    </row>
    <row r="21" spans="1:15" x14ac:dyDescent="0.45">
      <c r="B21" s="9"/>
      <c r="C21" s="9"/>
      <c r="D21" s="9"/>
      <c r="E21" s="9"/>
      <c r="F21" s="9"/>
      <c r="G21" s="9"/>
      <c r="H21" s="9"/>
      <c r="I21" s="9"/>
      <c r="J21" s="9"/>
      <c r="K21" s="10"/>
    </row>
    <row r="22" spans="1:15" x14ac:dyDescent="0.45">
      <c r="F22" s="5"/>
      <c r="G22" s="5"/>
      <c r="H22" s="5"/>
      <c r="I22" s="5"/>
      <c r="J22" s="5"/>
      <c r="K22" s="5"/>
      <c r="O22" s="3"/>
    </row>
    <row r="23" spans="1:15" x14ac:dyDescent="0.45">
      <c r="A23" s="21"/>
      <c r="B23" s="21"/>
      <c r="C23" s="21"/>
      <c r="D23" s="21"/>
      <c r="E23" s="21"/>
      <c r="F23" s="21"/>
      <c r="G23" s="21"/>
      <c r="H23" s="21"/>
      <c r="I23" s="21"/>
      <c r="J23" s="21"/>
      <c r="K23" s="21"/>
      <c r="L23" s="21"/>
      <c r="M23" s="21"/>
      <c r="N23" s="21"/>
    </row>
  </sheetData>
  <sheetProtection algorithmName="SHA-512" hashValue="u79oOQ0XiITM6Wb/WqaF1AHM7T8ok9VXeH8UJozHMshN0AXSNye52H0h21cSSfdGH1bX8zqqD4N9urvpEZBa3Q==" saltValue="jpV4a/7MJje0CCRb0KHgow=="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zoomScale="85" zoomScaleNormal="85" workbookViewId="0">
      <selection activeCell="K40" sqref="K40"/>
    </sheetView>
  </sheetViews>
  <sheetFormatPr defaultRowHeight="14.25" x14ac:dyDescent="0.45"/>
  <cols>
    <col min="1" max="1" width="13.1328125" bestFit="1" customWidth="1"/>
    <col min="2" max="10" width="13.1328125" customWidth="1"/>
    <col min="11" max="11" width="13.3984375" customWidth="1"/>
  </cols>
  <sheetData>
    <row r="1" spans="1:11" x14ac:dyDescent="0.45">
      <c r="A1" s="101" t="s">
        <v>57</v>
      </c>
      <c r="B1" t="s">
        <v>68</v>
      </c>
      <c r="J1" s="18">
        <f>'Product A Inventory Sheet'!J1</f>
        <v>25</v>
      </c>
      <c r="K1">
        <v>2</v>
      </c>
    </row>
    <row r="2" spans="1:11" x14ac:dyDescent="0.45">
      <c r="A2" s="6" t="s">
        <v>56</v>
      </c>
      <c r="B2" s="18" t="s">
        <v>228</v>
      </c>
    </row>
    <row r="3" spans="1:11" x14ac:dyDescent="0.45">
      <c r="A3" s="8"/>
      <c r="B3" t="s">
        <v>58</v>
      </c>
    </row>
    <row r="5" spans="1:11" x14ac:dyDescent="0.45">
      <c r="A5" t="s">
        <v>53</v>
      </c>
    </row>
    <row r="6" spans="1:11" ht="42.75" x14ac:dyDescent="0.45">
      <c r="A6" t="s">
        <v>61</v>
      </c>
      <c r="B6" s="15" t="s">
        <v>46</v>
      </c>
      <c r="C6" s="15" t="s">
        <v>50</v>
      </c>
      <c r="D6" s="15" t="s">
        <v>54</v>
      </c>
      <c r="E6" s="15" t="s">
        <v>51</v>
      </c>
      <c r="F6" s="15" t="s">
        <v>47</v>
      </c>
      <c r="G6" s="15" t="s">
        <v>49</v>
      </c>
      <c r="H6" s="15" t="s">
        <v>48</v>
      </c>
      <c r="I6" s="15" t="s">
        <v>59</v>
      </c>
      <c r="J6" s="15" t="s">
        <v>52</v>
      </c>
      <c r="K6" s="15" t="s">
        <v>55</v>
      </c>
    </row>
    <row r="7" spans="1:11" x14ac:dyDescent="0.45">
      <c r="A7" s="21" t="str">
        <f>'Decision Sheet'!D2</f>
        <v>Period -1</v>
      </c>
      <c r="B7" s="8">
        <v>0</v>
      </c>
      <c r="C7" s="12"/>
      <c r="D7" s="7"/>
      <c r="E7" s="7"/>
      <c r="F7" s="7"/>
      <c r="G7" s="7"/>
      <c r="H7" s="7"/>
      <c r="I7" s="7"/>
      <c r="J7" s="7"/>
      <c r="K7" s="6" t="str">
        <f>IF(ISBLANK(HLOOKUP($A7,'Decision Sheet'!$D$2:$Q$39,K$1+$J$1,FALSE)),"",HLOOKUP($A7,'Decision Sheet'!$D$2:$Q$39,K$1+$J$1,FALSE))</f>
        <v/>
      </c>
    </row>
    <row r="8" spans="1:11" x14ac:dyDescent="0.45">
      <c r="A8" s="21" t="str">
        <f>'Decision Sheet'!E2</f>
        <v>Period 0</v>
      </c>
      <c r="B8" s="8">
        <v>0</v>
      </c>
      <c r="C8" s="7"/>
      <c r="D8" s="7"/>
      <c r="E8" s="7"/>
      <c r="F8" s="7"/>
      <c r="G8" s="7"/>
      <c r="H8" s="7"/>
      <c r="I8" s="7"/>
      <c r="J8" s="7"/>
      <c r="K8" s="6" t="str">
        <f>IF(ISBLANK(HLOOKUP($A8,'Decision Sheet'!$D$2:$Q$39,K$1+$J$1,FALSE)),"",HLOOKUP($A8,'Decision Sheet'!$D$2:$Q$39,K$1+$J$1,FALSE))</f>
        <v/>
      </c>
    </row>
    <row r="9" spans="1:11" x14ac:dyDescent="0.45">
      <c r="A9" s="21" t="str">
        <f>'Decision Sheet'!F2</f>
        <v>Period 1</v>
      </c>
      <c r="B9" s="8">
        <f>J8</f>
        <v>0</v>
      </c>
      <c r="C9" s="100"/>
      <c r="D9" s="8" t="str">
        <f t="shared" ref="D9:D20" si="0">K7</f>
        <v/>
      </c>
      <c r="E9" s="100"/>
      <c r="F9" s="16" t="str">
        <f>'Historical Demand'!D27</f>
        <v/>
      </c>
      <c r="G9" s="102"/>
      <c r="H9" s="8" t="str">
        <f t="shared" ref="H9:H20" si="1">IFERROR(MIN(F9*(1+G9),B9*(1+C9)+D9*(1+E9)),"")</f>
        <v/>
      </c>
      <c r="I9" s="8" t="str">
        <f t="shared" ref="I9:I20" si="2">IFERROR(F9*(1+G9)-H9,"")</f>
        <v/>
      </c>
      <c r="J9" s="8" t="str">
        <f t="shared" ref="J9:J20" si="3">IFERROR(B9*(1+C9)+D9*(1+E9)-H9,"")</f>
        <v/>
      </c>
      <c r="K9" s="6" t="str">
        <f>IF(ISBLANK(HLOOKUP($A9,'Decision Sheet'!$D$2:$Q$39,K$1+$J$1,FALSE)),"",HLOOKUP($A9,'Decision Sheet'!$D$2:$Q$39,K$1+$J$1,FALSE))</f>
        <v/>
      </c>
    </row>
    <row r="10" spans="1:11" x14ac:dyDescent="0.45">
      <c r="A10" s="21" t="str">
        <f>'Decision Sheet'!G2</f>
        <v>Period 2</v>
      </c>
      <c r="B10" s="8" t="str">
        <f>J9</f>
        <v/>
      </c>
      <c r="C10" s="100"/>
      <c r="D10" s="8" t="str">
        <f t="shared" si="0"/>
        <v/>
      </c>
      <c r="E10" s="100"/>
      <c r="F10" s="16" t="str">
        <f>'Historical Demand'!D28</f>
        <v/>
      </c>
      <c r="G10" s="100"/>
      <c r="H10" s="8" t="str">
        <f t="shared" si="1"/>
        <v/>
      </c>
      <c r="I10" s="8" t="str">
        <f t="shared" si="2"/>
        <v/>
      </c>
      <c r="J10" s="8" t="str">
        <f t="shared" si="3"/>
        <v/>
      </c>
      <c r="K10" s="6" t="str">
        <f>IF(ISBLANK(HLOOKUP($A10,'Decision Sheet'!$D$2:$Q$39,K$1+$J$1,FALSE)),"",HLOOKUP($A10,'Decision Sheet'!$D$2:$Q$39,K$1+$J$1,FALSE))</f>
        <v/>
      </c>
    </row>
    <row r="11" spans="1:11" x14ac:dyDescent="0.45">
      <c r="A11" s="21" t="str">
        <f>'Decision Sheet'!H2</f>
        <v>Period 3</v>
      </c>
      <c r="B11" s="8" t="str">
        <f t="shared" ref="B11:B20" si="4">J10</f>
        <v/>
      </c>
      <c r="C11" s="100"/>
      <c r="D11" s="8" t="str">
        <f t="shared" si="0"/>
        <v/>
      </c>
      <c r="E11" s="100"/>
      <c r="F11" s="16" t="str">
        <f>'Historical Demand'!D29</f>
        <v/>
      </c>
      <c r="G11" s="100"/>
      <c r="H11" s="8" t="str">
        <f t="shared" si="1"/>
        <v/>
      </c>
      <c r="I11" s="8" t="str">
        <f t="shared" si="2"/>
        <v/>
      </c>
      <c r="J11" s="8" t="str">
        <f t="shared" si="3"/>
        <v/>
      </c>
      <c r="K11" s="6" t="str">
        <f>IF(ISBLANK(HLOOKUP($A11,'Decision Sheet'!$D$2:$Q$39,K$1+$J$1,FALSE)),"",HLOOKUP($A11,'Decision Sheet'!$D$2:$Q$39,K$1+$J$1,FALSE))</f>
        <v/>
      </c>
    </row>
    <row r="12" spans="1:11" x14ac:dyDescent="0.45">
      <c r="A12" s="21" t="str">
        <f>'Decision Sheet'!I2</f>
        <v>Period 4</v>
      </c>
      <c r="B12" s="8" t="str">
        <f t="shared" si="4"/>
        <v/>
      </c>
      <c r="C12" s="100"/>
      <c r="D12" s="8" t="str">
        <f t="shared" si="0"/>
        <v/>
      </c>
      <c r="E12" s="100"/>
      <c r="F12" s="16" t="str">
        <f>'Historical Demand'!D30</f>
        <v/>
      </c>
      <c r="G12" s="100"/>
      <c r="H12" s="8" t="str">
        <f t="shared" si="1"/>
        <v/>
      </c>
      <c r="I12" s="8" t="str">
        <f t="shared" si="2"/>
        <v/>
      </c>
      <c r="J12" s="8" t="str">
        <f t="shared" si="3"/>
        <v/>
      </c>
      <c r="K12" s="6" t="str">
        <f>IF(ISBLANK(HLOOKUP($A12,'Decision Sheet'!$D$2:$Q$39,K$1+$J$1,FALSE)),"",HLOOKUP($A12,'Decision Sheet'!$D$2:$Q$39,K$1+$J$1,FALSE))</f>
        <v/>
      </c>
    </row>
    <row r="13" spans="1:11" x14ac:dyDescent="0.45">
      <c r="A13" s="21" t="str">
        <f>'Decision Sheet'!J2</f>
        <v>Period 5</v>
      </c>
      <c r="B13" s="8" t="str">
        <f t="shared" si="4"/>
        <v/>
      </c>
      <c r="C13" s="100"/>
      <c r="D13" s="8" t="str">
        <f t="shared" si="0"/>
        <v/>
      </c>
      <c r="E13" s="100"/>
      <c r="F13" s="16" t="str">
        <f>'Historical Demand'!D31</f>
        <v/>
      </c>
      <c r="G13" s="100"/>
      <c r="H13" s="8" t="str">
        <f t="shared" si="1"/>
        <v/>
      </c>
      <c r="I13" s="8" t="str">
        <f t="shared" si="2"/>
        <v/>
      </c>
      <c r="J13" s="8" t="str">
        <f t="shared" si="3"/>
        <v/>
      </c>
      <c r="K13" s="6" t="str">
        <f>IF(ISBLANK(HLOOKUP($A13,'Decision Sheet'!$D$2:$Q$39,K$1+$J$1,FALSE)),"",HLOOKUP($A13,'Decision Sheet'!$D$2:$Q$39,K$1+$J$1,FALSE))</f>
        <v/>
      </c>
    </row>
    <row r="14" spans="1:11" x14ac:dyDescent="0.45">
      <c r="A14" s="21" t="str">
        <f>'Decision Sheet'!K2</f>
        <v>Period 6</v>
      </c>
      <c r="B14" s="8" t="str">
        <f t="shared" si="4"/>
        <v/>
      </c>
      <c r="C14" s="100"/>
      <c r="D14" s="8" t="str">
        <f t="shared" si="0"/>
        <v/>
      </c>
      <c r="E14" s="100"/>
      <c r="F14" s="16" t="str">
        <f>'Historical Demand'!D32</f>
        <v/>
      </c>
      <c r="G14" s="100"/>
      <c r="H14" s="8" t="str">
        <f t="shared" si="1"/>
        <v/>
      </c>
      <c r="I14" s="8" t="str">
        <f t="shared" si="2"/>
        <v/>
      </c>
      <c r="J14" s="8" t="str">
        <f t="shared" si="3"/>
        <v/>
      </c>
      <c r="K14" s="6" t="str">
        <f>IF(ISBLANK(HLOOKUP($A14,'Decision Sheet'!$D$2:$Q$39,K$1+$J$1,FALSE)),"",HLOOKUP($A14,'Decision Sheet'!$D$2:$Q$39,K$1+$J$1,FALSE))</f>
        <v/>
      </c>
    </row>
    <row r="15" spans="1:11" x14ac:dyDescent="0.45">
      <c r="A15" s="21" t="str">
        <f>'Decision Sheet'!L2</f>
        <v>Period 7</v>
      </c>
      <c r="B15" s="8" t="str">
        <f t="shared" si="4"/>
        <v/>
      </c>
      <c r="C15" s="100"/>
      <c r="D15" s="8" t="str">
        <f t="shared" si="0"/>
        <v/>
      </c>
      <c r="E15" s="100"/>
      <c r="F15" s="16" t="str">
        <f>'Historical Demand'!D33</f>
        <v/>
      </c>
      <c r="G15" s="100"/>
      <c r="H15" s="8" t="str">
        <f t="shared" si="1"/>
        <v/>
      </c>
      <c r="I15" s="8" t="str">
        <f t="shared" si="2"/>
        <v/>
      </c>
      <c r="J15" s="8" t="str">
        <f t="shared" si="3"/>
        <v/>
      </c>
      <c r="K15" s="6" t="str">
        <f>IF(ISBLANK(HLOOKUP($A15,'Decision Sheet'!$D$2:$Q$39,K$1+$J$1,FALSE)),"",HLOOKUP($A15,'Decision Sheet'!$D$2:$Q$39,K$1+$J$1,FALSE))</f>
        <v/>
      </c>
    </row>
    <row r="16" spans="1:11" x14ac:dyDescent="0.45">
      <c r="A16" s="21" t="str">
        <f>'Decision Sheet'!M2</f>
        <v>Period 8</v>
      </c>
      <c r="B16" s="8" t="str">
        <f t="shared" si="4"/>
        <v/>
      </c>
      <c r="C16" s="100"/>
      <c r="D16" s="8" t="str">
        <f t="shared" si="0"/>
        <v/>
      </c>
      <c r="E16" s="100"/>
      <c r="F16" s="16" t="str">
        <f>'Historical Demand'!D34</f>
        <v/>
      </c>
      <c r="G16" s="100"/>
      <c r="H16" s="8" t="str">
        <f t="shared" si="1"/>
        <v/>
      </c>
      <c r="I16" s="8" t="str">
        <f t="shared" si="2"/>
        <v/>
      </c>
      <c r="J16" s="8" t="str">
        <f t="shared" si="3"/>
        <v/>
      </c>
      <c r="K16" s="6" t="str">
        <f>IF(ISBLANK(HLOOKUP($A16,'Decision Sheet'!$D$2:$Q$39,K$1+$J$1,FALSE)),"",HLOOKUP($A16,'Decision Sheet'!$D$2:$Q$39,K$1+$J$1,FALSE))</f>
        <v/>
      </c>
    </row>
    <row r="17" spans="1:15" x14ac:dyDescent="0.45">
      <c r="A17" s="21" t="str">
        <f>'Decision Sheet'!N2</f>
        <v>Period 9</v>
      </c>
      <c r="B17" s="8" t="str">
        <f t="shared" si="4"/>
        <v/>
      </c>
      <c r="C17" s="100"/>
      <c r="D17" s="8" t="str">
        <f t="shared" si="0"/>
        <v/>
      </c>
      <c r="E17" s="100"/>
      <c r="F17" s="16" t="str">
        <f>'Historical Demand'!D35</f>
        <v/>
      </c>
      <c r="G17" s="100"/>
      <c r="H17" s="8" t="str">
        <f t="shared" si="1"/>
        <v/>
      </c>
      <c r="I17" s="8" t="str">
        <f t="shared" si="2"/>
        <v/>
      </c>
      <c r="J17" s="8" t="str">
        <f t="shared" si="3"/>
        <v/>
      </c>
      <c r="K17" s="6" t="str">
        <f>IF(ISBLANK(HLOOKUP($A17,'Decision Sheet'!$D$2:$Q$39,K$1+$J$1,FALSE)),"",HLOOKUP($A17,'Decision Sheet'!$D$2:$Q$39,K$1+$J$1,FALSE))</f>
        <v/>
      </c>
    </row>
    <row r="18" spans="1:15" x14ac:dyDescent="0.45">
      <c r="A18" s="21" t="str">
        <f>'Decision Sheet'!O2</f>
        <v>Period 10</v>
      </c>
      <c r="B18" s="8" t="str">
        <f t="shared" si="4"/>
        <v/>
      </c>
      <c r="C18" s="100"/>
      <c r="D18" s="8" t="str">
        <f t="shared" si="0"/>
        <v/>
      </c>
      <c r="E18" s="100"/>
      <c r="F18" s="16" t="str">
        <f>'Historical Demand'!D36</f>
        <v/>
      </c>
      <c r="G18" s="100"/>
      <c r="H18" s="8" t="str">
        <f t="shared" si="1"/>
        <v/>
      </c>
      <c r="I18" s="8" t="str">
        <f t="shared" si="2"/>
        <v/>
      </c>
      <c r="J18" s="8" t="str">
        <f t="shared" si="3"/>
        <v/>
      </c>
      <c r="K18" s="6" t="str">
        <f>IF(ISBLANK(HLOOKUP($A18,'Decision Sheet'!$D$2:$Q$39,K$1+$J$1,FALSE)),"",HLOOKUP($A18,'Decision Sheet'!$D$2:$Q$39,K$1+$J$1,FALSE))</f>
        <v/>
      </c>
    </row>
    <row r="19" spans="1:15" x14ac:dyDescent="0.45">
      <c r="A19" s="21" t="str">
        <f>'Decision Sheet'!P2</f>
        <v>Period 11</v>
      </c>
      <c r="B19" s="8" t="str">
        <f t="shared" si="4"/>
        <v/>
      </c>
      <c r="C19" s="100"/>
      <c r="D19" s="8" t="str">
        <f t="shared" si="0"/>
        <v/>
      </c>
      <c r="E19" s="100"/>
      <c r="F19" s="16" t="str">
        <f>'Historical Demand'!D37</f>
        <v/>
      </c>
      <c r="G19" s="100"/>
      <c r="H19" s="8" t="str">
        <f t="shared" si="1"/>
        <v/>
      </c>
      <c r="I19" s="8" t="str">
        <f t="shared" si="2"/>
        <v/>
      </c>
      <c r="J19" s="8" t="str">
        <f t="shared" si="3"/>
        <v/>
      </c>
      <c r="K19" s="6" t="str">
        <f>IF(ISBLANK(HLOOKUP($A19,'Decision Sheet'!$D$2:$Q$39,K$1+$J$1,FALSE)),"",HLOOKUP($A19,'Decision Sheet'!$D$2:$Q$39,K$1+$J$1,FALSE))</f>
        <v/>
      </c>
    </row>
    <row r="20" spans="1:15" x14ac:dyDescent="0.45">
      <c r="A20" s="21" t="str">
        <f>'Decision Sheet'!Q2</f>
        <v>Period 12</v>
      </c>
      <c r="B20" s="8" t="str">
        <f t="shared" si="4"/>
        <v/>
      </c>
      <c r="C20" s="100"/>
      <c r="D20" s="8" t="str">
        <f t="shared" si="0"/>
        <v/>
      </c>
      <c r="E20" s="100"/>
      <c r="F20" s="16" t="str">
        <f>'Historical Demand'!D38</f>
        <v/>
      </c>
      <c r="G20" s="100"/>
      <c r="H20" s="8" t="str">
        <f t="shared" si="1"/>
        <v/>
      </c>
      <c r="I20" s="8" t="str">
        <f t="shared" si="2"/>
        <v/>
      </c>
      <c r="J20" s="8" t="str">
        <f t="shared" si="3"/>
        <v/>
      </c>
      <c r="K20" s="6" t="str">
        <f>IF(ISBLANK(HLOOKUP($A20,'Decision Sheet'!$D$2:$Q$39,K$1+$J$1,FALSE)),"",HLOOKUP($A20,'Decision Sheet'!$D$2:$Q$39,K$1+$J$1,FALSE))</f>
        <v/>
      </c>
    </row>
    <row r="21" spans="1:15" x14ac:dyDescent="0.45">
      <c r="B21" s="9"/>
      <c r="C21" s="9"/>
      <c r="D21" s="9"/>
      <c r="E21" s="9"/>
      <c r="F21" s="9"/>
      <c r="G21" s="9"/>
      <c r="H21" s="9"/>
      <c r="I21" s="9"/>
      <c r="J21" s="9"/>
      <c r="K21" s="10"/>
    </row>
    <row r="22" spans="1:15" x14ac:dyDescent="0.45">
      <c r="F22" s="5"/>
      <c r="G22" s="5"/>
      <c r="H22" s="5"/>
      <c r="I22" s="5"/>
      <c r="J22" s="5"/>
      <c r="K22" s="5"/>
      <c r="O22" s="3"/>
    </row>
  </sheetData>
  <sheetProtection algorithmName="SHA-512" hashValue="VTUnamthtw8HUzif/TT53IWLsS9fUCofiLdkZJggIiMrc1GbTmS0vY2H5+SY41o4yj8eiLyLlVcTVE6tL84Z/g==" saltValue="200qfdUztDKP/nBSRPIIJQ==" spinCount="100000" sheet="1" objects="1" scenarios="1"/>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zoomScale="85" zoomScaleNormal="85" workbookViewId="0">
      <selection activeCell="O40" sqref="O40"/>
    </sheetView>
  </sheetViews>
  <sheetFormatPr defaultRowHeight="14.25" x14ac:dyDescent="0.45"/>
  <cols>
    <col min="1" max="1" width="13.1328125" bestFit="1" customWidth="1"/>
    <col min="2" max="11" width="11.59765625" customWidth="1"/>
  </cols>
  <sheetData>
    <row r="1" spans="1:11" x14ac:dyDescent="0.45">
      <c r="A1" s="101" t="s">
        <v>57</v>
      </c>
      <c r="B1" t="s">
        <v>68</v>
      </c>
      <c r="J1" s="18">
        <f>'Product A Inventory Sheet'!J1</f>
        <v>25</v>
      </c>
      <c r="K1">
        <v>3</v>
      </c>
    </row>
    <row r="2" spans="1:11" x14ac:dyDescent="0.45">
      <c r="A2" s="6" t="s">
        <v>56</v>
      </c>
      <c r="B2" s="18" t="s">
        <v>228</v>
      </c>
    </row>
    <row r="3" spans="1:11" x14ac:dyDescent="0.45">
      <c r="A3" s="8"/>
      <c r="B3" t="s">
        <v>58</v>
      </c>
    </row>
    <row r="5" spans="1:11" x14ac:dyDescent="0.45">
      <c r="A5" t="s">
        <v>53</v>
      </c>
    </row>
    <row r="6" spans="1:11" ht="42.75" x14ac:dyDescent="0.45">
      <c r="A6" t="s">
        <v>61</v>
      </c>
      <c r="B6" s="15" t="s">
        <v>46</v>
      </c>
      <c r="C6" s="15" t="s">
        <v>50</v>
      </c>
      <c r="D6" s="15" t="s">
        <v>54</v>
      </c>
      <c r="E6" s="15" t="s">
        <v>51</v>
      </c>
      <c r="F6" s="15" t="s">
        <v>47</v>
      </c>
      <c r="G6" s="15" t="s">
        <v>49</v>
      </c>
      <c r="H6" s="15" t="s">
        <v>48</v>
      </c>
      <c r="I6" s="15" t="s">
        <v>59</v>
      </c>
      <c r="J6" s="15" t="s">
        <v>52</v>
      </c>
      <c r="K6" s="15" t="s">
        <v>55</v>
      </c>
    </row>
    <row r="7" spans="1:11" x14ac:dyDescent="0.45">
      <c r="A7" s="21" t="str">
        <f>'Decision Sheet'!D2</f>
        <v>Period -1</v>
      </c>
      <c r="B7" s="8">
        <v>0</v>
      </c>
      <c r="C7" s="12"/>
      <c r="D7" s="7"/>
      <c r="E7" s="7"/>
      <c r="F7" s="7"/>
      <c r="G7" s="7"/>
      <c r="H7" s="7"/>
      <c r="I7" s="7"/>
      <c r="J7" s="7"/>
      <c r="K7" s="6" t="str">
        <f>IF(ISBLANK(HLOOKUP($A7,'Decision Sheet'!$D$2:$Q$39,K$1+$J$1,FALSE)),"",HLOOKUP($A7,'Decision Sheet'!$D$2:$Q$39,K$1+$J$1,FALSE))</f>
        <v/>
      </c>
    </row>
    <row r="8" spans="1:11" x14ac:dyDescent="0.45">
      <c r="A8" s="21" t="str">
        <f>'Decision Sheet'!E2</f>
        <v>Period 0</v>
      </c>
      <c r="B8" s="8">
        <v>0</v>
      </c>
      <c r="C8" s="7"/>
      <c r="D8" s="7"/>
      <c r="E8" s="7"/>
      <c r="F8" s="7"/>
      <c r="G8" s="7"/>
      <c r="H8" s="7"/>
      <c r="I8" s="7"/>
      <c r="J8" s="7"/>
      <c r="K8" s="6" t="str">
        <f>IF(ISBLANK(HLOOKUP($A8,'Decision Sheet'!$D$2:$Q$39,K$1+$J$1,FALSE)),"",HLOOKUP($A8,'Decision Sheet'!$D$2:$Q$39,K$1+$J$1,FALSE))</f>
        <v/>
      </c>
    </row>
    <row r="9" spans="1:11" x14ac:dyDescent="0.45">
      <c r="A9" s="21" t="str">
        <f>'Decision Sheet'!F2</f>
        <v>Period 1</v>
      </c>
      <c r="B9" s="8">
        <f>J8</f>
        <v>0</v>
      </c>
      <c r="C9" s="100"/>
      <c r="D9" s="8" t="str">
        <f t="shared" ref="D9:D20" si="0">K7</f>
        <v/>
      </c>
      <c r="E9" s="100"/>
      <c r="F9" s="16" t="str">
        <f>'Historical Demand'!E27</f>
        <v/>
      </c>
      <c r="G9" s="100"/>
      <c r="H9" s="8" t="str">
        <f t="shared" ref="H9:H20" si="1">IFERROR(MIN(F9*(1+G9),B9*(1+C9)+D9*(1+E9)),"")</f>
        <v/>
      </c>
      <c r="I9" s="8" t="str">
        <f t="shared" ref="I9:I20" si="2">IFERROR(F9*(1+G9)-H9,"")</f>
        <v/>
      </c>
      <c r="J9" s="8" t="str">
        <f t="shared" ref="J9:J20" si="3">IFERROR(B9*(1+C9)+D9*(1+E9)-H9,"")</f>
        <v/>
      </c>
      <c r="K9" s="6" t="str">
        <f>IF(ISBLANK(HLOOKUP($A9,'Decision Sheet'!$D$2:$Q$39,K$1+$J$1,FALSE)),"",HLOOKUP($A9,'Decision Sheet'!$D$2:$Q$39,K$1+$J$1,FALSE))</f>
        <v/>
      </c>
    </row>
    <row r="10" spans="1:11" x14ac:dyDescent="0.45">
      <c r="A10" s="21" t="str">
        <f>'Decision Sheet'!G2</f>
        <v>Period 2</v>
      </c>
      <c r="B10" s="8" t="str">
        <f>J9</f>
        <v/>
      </c>
      <c r="C10" s="100"/>
      <c r="D10" s="8" t="str">
        <f t="shared" si="0"/>
        <v/>
      </c>
      <c r="E10" s="100"/>
      <c r="F10" s="16" t="str">
        <f>'Historical Demand'!E28</f>
        <v/>
      </c>
      <c r="G10" s="100"/>
      <c r="H10" s="8" t="str">
        <f t="shared" si="1"/>
        <v/>
      </c>
      <c r="I10" s="8" t="str">
        <f t="shared" si="2"/>
        <v/>
      </c>
      <c r="J10" s="8" t="str">
        <f t="shared" si="3"/>
        <v/>
      </c>
      <c r="K10" s="6" t="str">
        <f>IF(ISBLANK(HLOOKUP($A10,'Decision Sheet'!$D$2:$Q$39,K$1+$J$1,FALSE)),"",HLOOKUP($A10,'Decision Sheet'!$D$2:$Q$39,K$1+$J$1,FALSE))</f>
        <v/>
      </c>
    </row>
    <row r="11" spans="1:11" x14ac:dyDescent="0.45">
      <c r="A11" s="21" t="str">
        <f>'Decision Sheet'!H2</f>
        <v>Period 3</v>
      </c>
      <c r="B11" s="8" t="str">
        <f t="shared" ref="B11:B20" si="4">J10</f>
        <v/>
      </c>
      <c r="C11" s="100"/>
      <c r="D11" s="8" t="str">
        <f t="shared" si="0"/>
        <v/>
      </c>
      <c r="E11" s="100"/>
      <c r="F11" s="16" t="str">
        <f>'Historical Demand'!E29</f>
        <v/>
      </c>
      <c r="G11" s="100"/>
      <c r="H11" s="8" t="str">
        <f t="shared" si="1"/>
        <v/>
      </c>
      <c r="I11" s="8" t="str">
        <f t="shared" si="2"/>
        <v/>
      </c>
      <c r="J11" s="8" t="str">
        <f t="shared" si="3"/>
        <v/>
      </c>
      <c r="K11" s="6" t="str">
        <f>IF(ISBLANK(HLOOKUP($A11,'Decision Sheet'!$D$2:$Q$39,K$1+$J$1,FALSE)),"",HLOOKUP($A11,'Decision Sheet'!$D$2:$Q$39,K$1+$J$1,FALSE))</f>
        <v/>
      </c>
    </row>
    <row r="12" spans="1:11" x14ac:dyDescent="0.45">
      <c r="A12" s="21" t="str">
        <f>'Decision Sheet'!I2</f>
        <v>Period 4</v>
      </c>
      <c r="B12" s="8" t="str">
        <f t="shared" si="4"/>
        <v/>
      </c>
      <c r="C12" s="100"/>
      <c r="D12" s="8" t="str">
        <f t="shared" si="0"/>
        <v/>
      </c>
      <c r="E12" s="100"/>
      <c r="F12" s="16" t="str">
        <f>'Historical Demand'!E30</f>
        <v/>
      </c>
      <c r="G12" s="100"/>
      <c r="H12" s="8" t="str">
        <f t="shared" si="1"/>
        <v/>
      </c>
      <c r="I12" s="8" t="str">
        <f t="shared" si="2"/>
        <v/>
      </c>
      <c r="J12" s="8" t="str">
        <f t="shared" si="3"/>
        <v/>
      </c>
      <c r="K12" s="6" t="str">
        <f>IF(ISBLANK(HLOOKUP($A12,'Decision Sheet'!$D$2:$Q$39,K$1+$J$1,FALSE)),"",HLOOKUP($A12,'Decision Sheet'!$D$2:$Q$39,K$1+$J$1,FALSE))</f>
        <v/>
      </c>
    </row>
    <row r="13" spans="1:11" x14ac:dyDescent="0.45">
      <c r="A13" s="21" t="str">
        <f>'Decision Sheet'!J2</f>
        <v>Period 5</v>
      </c>
      <c r="B13" s="8" t="str">
        <f t="shared" si="4"/>
        <v/>
      </c>
      <c r="C13" s="100"/>
      <c r="D13" s="8" t="str">
        <f t="shared" si="0"/>
        <v/>
      </c>
      <c r="E13" s="100"/>
      <c r="F13" s="16" t="str">
        <f>'Historical Demand'!E31</f>
        <v/>
      </c>
      <c r="G13" s="100"/>
      <c r="H13" s="8" t="str">
        <f t="shared" si="1"/>
        <v/>
      </c>
      <c r="I13" s="8" t="str">
        <f t="shared" si="2"/>
        <v/>
      </c>
      <c r="J13" s="8" t="str">
        <f t="shared" si="3"/>
        <v/>
      </c>
      <c r="K13" s="6" t="str">
        <f>IF(ISBLANK(HLOOKUP($A13,'Decision Sheet'!$D$2:$Q$39,K$1+$J$1,FALSE)),"",HLOOKUP($A13,'Decision Sheet'!$D$2:$Q$39,K$1+$J$1,FALSE))</f>
        <v/>
      </c>
    </row>
    <row r="14" spans="1:11" x14ac:dyDescent="0.45">
      <c r="A14" s="21" t="str">
        <f>'Decision Sheet'!K2</f>
        <v>Period 6</v>
      </c>
      <c r="B14" s="8" t="str">
        <f t="shared" si="4"/>
        <v/>
      </c>
      <c r="C14" s="100"/>
      <c r="D14" s="8" t="str">
        <f t="shared" si="0"/>
        <v/>
      </c>
      <c r="E14" s="100"/>
      <c r="F14" s="16" t="str">
        <f>'Historical Demand'!E32</f>
        <v/>
      </c>
      <c r="G14" s="100"/>
      <c r="H14" s="8" t="str">
        <f t="shared" si="1"/>
        <v/>
      </c>
      <c r="I14" s="8" t="str">
        <f t="shared" si="2"/>
        <v/>
      </c>
      <c r="J14" s="8" t="str">
        <f t="shared" si="3"/>
        <v/>
      </c>
      <c r="K14" s="6" t="str">
        <f>IF(ISBLANK(HLOOKUP($A14,'Decision Sheet'!$D$2:$Q$39,K$1+$J$1,FALSE)),"",HLOOKUP($A14,'Decision Sheet'!$D$2:$Q$39,K$1+$J$1,FALSE))</f>
        <v/>
      </c>
    </row>
    <row r="15" spans="1:11" x14ac:dyDescent="0.45">
      <c r="A15" s="21" t="str">
        <f>'Decision Sheet'!L2</f>
        <v>Period 7</v>
      </c>
      <c r="B15" s="8" t="str">
        <f t="shared" si="4"/>
        <v/>
      </c>
      <c r="C15" s="100"/>
      <c r="D15" s="8" t="str">
        <f t="shared" si="0"/>
        <v/>
      </c>
      <c r="E15" s="100"/>
      <c r="F15" s="16" t="str">
        <f>'Historical Demand'!E33</f>
        <v/>
      </c>
      <c r="G15" s="100"/>
      <c r="H15" s="8" t="str">
        <f t="shared" si="1"/>
        <v/>
      </c>
      <c r="I15" s="8" t="str">
        <f t="shared" si="2"/>
        <v/>
      </c>
      <c r="J15" s="8" t="str">
        <f t="shared" si="3"/>
        <v/>
      </c>
      <c r="K15" s="6" t="str">
        <f>IF(ISBLANK(HLOOKUP($A15,'Decision Sheet'!$D$2:$Q$39,K$1+$J$1,FALSE)),"",HLOOKUP($A15,'Decision Sheet'!$D$2:$Q$39,K$1+$J$1,FALSE))</f>
        <v/>
      </c>
    </row>
    <row r="16" spans="1:11" x14ac:dyDescent="0.45">
      <c r="A16" s="21" t="str">
        <f>'Decision Sheet'!M2</f>
        <v>Period 8</v>
      </c>
      <c r="B16" s="8" t="str">
        <f t="shared" si="4"/>
        <v/>
      </c>
      <c r="C16" s="100"/>
      <c r="D16" s="8" t="str">
        <f t="shared" si="0"/>
        <v/>
      </c>
      <c r="E16" s="100"/>
      <c r="F16" s="16" t="str">
        <f>'Historical Demand'!E34</f>
        <v/>
      </c>
      <c r="G16" s="100"/>
      <c r="H16" s="8" t="str">
        <f t="shared" si="1"/>
        <v/>
      </c>
      <c r="I16" s="8" t="str">
        <f t="shared" si="2"/>
        <v/>
      </c>
      <c r="J16" s="8" t="str">
        <f t="shared" si="3"/>
        <v/>
      </c>
      <c r="K16" s="6" t="str">
        <f>IF(ISBLANK(HLOOKUP($A16,'Decision Sheet'!$D$2:$Q$39,K$1+$J$1,FALSE)),"",HLOOKUP($A16,'Decision Sheet'!$D$2:$Q$39,K$1+$J$1,FALSE))</f>
        <v/>
      </c>
    </row>
    <row r="17" spans="1:15" x14ac:dyDescent="0.45">
      <c r="A17" s="21" t="str">
        <f>'Decision Sheet'!N2</f>
        <v>Period 9</v>
      </c>
      <c r="B17" s="8" t="str">
        <f t="shared" si="4"/>
        <v/>
      </c>
      <c r="C17" s="100"/>
      <c r="D17" s="8" t="str">
        <f t="shared" si="0"/>
        <v/>
      </c>
      <c r="E17" s="100"/>
      <c r="F17" s="16" t="str">
        <f>'Historical Demand'!E35</f>
        <v/>
      </c>
      <c r="G17" s="100"/>
      <c r="H17" s="8" t="str">
        <f t="shared" si="1"/>
        <v/>
      </c>
      <c r="I17" s="8" t="str">
        <f t="shared" si="2"/>
        <v/>
      </c>
      <c r="J17" s="8" t="str">
        <f t="shared" si="3"/>
        <v/>
      </c>
      <c r="K17" s="6" t="str">
        <f>IF(ISBLANK(HLOOKUP($A17,'Decision Sheet'!$D$2:$Q$39,K$1+$J$1,FALSE)),"",HLOOKUP($A17,'Decision Sheet'!$D$2:$Q$39,K$1+$J$1,FALSE))</f>
        <v/>
      </c>
    </row>
    <row r="18" spans="1:15" x14ac:dyDescent="0.45">
      <c r="A18" s="21" t="str">
        <f>'Decision Sheet'!O2</f>
        <v>Period 10</v>
      </c>
      <c r="B18" s="8" t="str">
        <f t="shared" si="4"/>
        <v/>
      </c>
      <c r="C18" s="100"/>
      <c r="D18" s="8" t="str">
        <f t="shared" si="0"/>
        <v/>
      </c>
      <c r="E18" s="100"/>
      <c r="F18" s="16" t="str">
        <f>'Historical Demand'!E36</f>
        <v/>
      </c>
      <c r="G18" s="100"/>
      <c r="H18" s="8" t="str">
        <f t="shared" si="1"/>
        <v/>
      </c>
      <c r="I18" s="8" t="str">
        <f t="shared" si="2"/>
        <v/>
      </c>
      <c r="J18" s="8" t="str">
        <f t="shared" si="3"/>
        <v/>
      </c>
      <c r="K18" s="6" t="str">
        <f>IF(ISBLANK(HLOOKUP($A18,'Decision Sheet'!$D$2:$Q$39,K$1+$J$1,FALSE)),"",HLOOKUP($A18,'Decision Sheet'!$D$2:$Q$39,K$1+$J$1,FALSE))</f>
        <v/>
      </c>
    </row>
    <row r="19" spans="1:15" x14ac:dyDescent="0.45">
      <c r="A19" s="21" t="str">
        <f>'Decision Sheet'!P2</f>
        <v>Period 11</v>
      </c>
      <c r="B19" s="8" t="str">
        <f t="shared" si="4"/>
        <v/>
      </c>
      <c r="C19" s="100"/>
      <c r="D19" s="8" t="str">
        <f t="shared" si="0"/>
        <v/>
      </c>
      <c r="E19" s="100"/>
      <c r="F19" s="16" t="str">
        <f>'Historical Demand'!E37</f>
        <v/>
      </c>
      <c r="G19" s="100"/>
      <c r="H19" s="8" t="str">
        <f t="shared" si="1"/>
        <v/>
      </c>
      <c r="I19" s="8" t="str">
        <f t="shared" si="2"/>
        <v/>
      </c>
      <c r="J19" s="8" t="str">
        <f t="shared" si="3"/>
        <v/>
      </c>
      <c r="K19" s="6" t="str">
        <f>IF(ISBLANK(HLOOKUP($A19,'Decision Sheet'!$D$2:$Q$39,K$1+$J$1,FALSE)),"",HLOOKUP($A19,'Decision Sheet'!$D$2:$Q$39,K$1+$J$1,FALSE))</f>
        <v/>
      </c>
    </row>
    <row r="20" spans="1:15" x14ac:dyDescent="0.45">
      <c r="A20" s="21" t="str">
        <f>'Decision Sheet'!Q2</f>
        <v>Period 12</v>
      </c>
      <c r="B20" s="8" t="str">
        <f t="shared" si="4"/>
        <v/>
      </c>
      <c r="C20" s="100"/>
      <c r="D20" s="8" t="str">
        <f t="shared" si="0"/>
        <v/>
      </c>
      <c r="E20" s="100"/>
      <c r="F20" s="16" t="str">
        <f>'Historical Demand'!E38</f>
        <v/>
      </c>
      <c r="G20" s="100"/>
      <c r="H20" s="8" t="str">
        <f t="shared" si="1"/>
        <v/>
      </c>
      <c r="I20" s="8" t="str">
        <f t="shared" si="2"/>
        <v/>
      </c>
      <c r="J20" s="8" t="str">
        <f t="shared" si="3"/>
        <v/>
      </c>
      <c r="K20" s="6" t="str">
        <f>IF(ISBLANK(HLOOKUP($A20,'Decision Sheet'!$D$2:$Q$39,K$1+$J$1,FALSE)),"",HLOOKUP($A20,'Decision Sheet'!$D$2:$Q$39,K$1+$J$1,FALSE))</f>
        <v/>
      </c>
    </row>
    <row r="21" spans="1:15" x14ac:dyDescent="0.45">
      <c r="B21" s="9"/>
      <c r="C21" s="9"/>
      <c r="D21" s="9"/>
      <c r="E21" s="9"/>
      <c r="F21" s="9"/>
      <c r="G21" s="9"/>
      <c r="H21" s="9"/>
      <c r="I21" s="9"/>
      <c r="J21" s="9"/>
      <c r="K21" s="10"/>
    </row>
    <row r="22" spans="1:15" x14ac:dyDescent="0.45">
      <c r="F22" s="5"/>
      <c r="G22" s="5"/>
      <c r="H22" s="5"/>
      <c r="I22" s="5"/>
      <c r="J22" s="5"/>
      <c r="K22" s="5"/>
      <c r="O22" s="3"/>
    </row>
  </sheetData>
  <sheetProtection algorithmName="SHA-512" hashValue="nRY4o7mCoFSFuMOQAXyGE1jnRaDyCOAqpJuAMdBt1p7XOehcXLpCouzv3tjgLTrQbSrwE5ajyC/8qWU8jof64A==" saltValue="1i6CfXX+GLzl6G7vJFclBg==" spinCount="100000" sheet="1" objects="1" scenarios="1"/>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zoomScale="85" zoomScaleNormal="85" workbookViewId="0">
      <selection activeCell="H14" sqref="H14"/>
    </sheetView>
  </sheetViews>
  <sheetFormatPr defaultRowHeight="14.25" x14ac:dyDescent="0.45"/>
  <cols>
    <col min="1" max="1" width="13.1328125" bestFit="1" customWidth="1"/>
    <col min="2" max="11" width="12.1328125" customWidth="1"/>
  </cols>
  <sheetData>
    <row r="1" spans="1:11" x14ac:dyDescent="0.45">
      <c r="A1" s="101" t="s">
        <v>57</v>
      </c>
      <c r="B1" s="18" t="s">
        <v>68</v>
      </c>
      <c r="C1" s="18"/>
      <c r="D1" s="18"/>
      <c r="E1" s="18"/>
      <c r="F1" s="18"/>
      <c r="G1" s="18"/>
      <c r="H1" s="18"/>
      <c r="I1" s="18"/>
      <c r="J1" s="18">
        <f>'Product A Inventory Sheet'!J1</f>
        <v>25</v>
      </c>
      <c r="K1" s="18">
        <v>4</v>
      </c>
    </row>
    <row r="2" spans="1:11" ht="14.65" customHeight="1" x14ac:dyDescent="0.45">
      <c r="A2" s="6" t="s">
        <v>56</v>
      </c>
      <c r="B2" s="18" t="s">
        <v>228</v>
      </c>
      <c r="C2" s="18"/>
      <c r="D2" s="18"/>
      <c r="E2" s="18"/>
      <c r="F2" s="18"/>
      <c r="G2" s="18"/>
      <c r="H2" s="18"/>
      <c r="I2" s="18"/>
      <c r="J2" s="18"/>
      <c r="K2" s="18"/>
    </row>
    <row r="3" spans="1:11" x14ac:dyDescent="0.45">
      <c r="A3" s="8"/>
      <c r="B3" s="18" t="s">
        <v>58</v>
      </c>
      <c r="C3" s="18"/>
      <c r="D3" s="18"/>
      <c r="E3" s="18"/>
      <c r="F3" s="18"/>
      <c r="G3" s="18"/>
      <c r="H3" s="18"/>
      <c r="I3" s="18"/>
      <c r="J3" s="18"/>
      <c r="K3" s="18"/>
    </row>
    <row r="4" spans="1:11" x14ac:dyDescent="0.45">
      <c r="A4" s="18"/>
      <c r="B4" s="18"/>
      <c r="C4" s="18"/>
      <c r="D4" s="18"/>
      <c r="E4" s="18"/>
      <c r="F4" s="18"/>
      <c r="G4" s="18"/>
      <c r="H4" s="18"/>
      <c r="I4" s="18"/>
      <c r="J4" s="18"/>
      <c r="K4" s="18"/>
    </row>
    <row r="5" spans="1:11" x14ac:dyDescent="0.45">
      <c r="A5" s="18" t="s">
        <v>53</v>
      </c>
      <c r="B5" s="18"/>
      <c r="C5" s="18"/>
      <c r="D5" s="18"/>
      <c r="E5" s="18"/>
      <c r="F5" s="18"/>
      <c r="G5" s="18"/>
      <c r="H5" s="18"/>
      <c r="I5" s="18"/>
      <c r="J5" s="18"/>
      <c r="K5" s="18"/>
    </row>
    <row r="6" spans="1:11" s="15" customFormat="1" ht="42.75" x14ac:dyDescent="0.45">
      <c r="A6" s="18" t="s">
        <v>61</v>
      </c>
      <c r="B6" s="15" t="s">
        <v>46</v>
      </c>
      <c r="C6" s="15" t="s">
        <v>50</v>
      </c>
      <c r="D6" s="15" t="s">
        <v>54</v>
      </c>
      <c r="E6" s="15" t="s">
        <v>51</v>
      </c>
      <c r="F6" s="15" t="s">
        <v>47</v>
      </c>
      <c r="G6" s="15" t="s">
        <v>49</v>
      </c>
      <c r="H6" s="15" t="s">
        <v>48</v>
      </c>
      <c r="I6" s="15" t="s">
        <v>59</v>
      </c>
      <c r="J6" s="15" t="s">
        <v>52</v>
      </c>
      <c r="K6" s="15" t="s">
        <v>55</v>
      </c>
    </row>
    <row r="7" spans="1:11" x14ac:dyDescent="0.45">
      <c r="A7" s="21" t="str">
        <f>'Decision Sheet'!D2</f>
        <v>Period -1</v>
      </c>
      <c r="B7" s="8">
        <v>0</v>
      </c>
      <c r="C7" s="12"/>
      <c r="D7" s="7"/>
      <c r="E7" s="7"/>
      <c r="F7" s="7"/>
      <c r="G7" s="7"/>
      <c r="H7" s="7"/>
      <c r="I7" s="7"/>
      <c r="J7" s="7"/>
      <c r="K7" s="6" t="str">
        <f>IF(ISBLANK(HLOOKUP($A7,'Decision Sheet'!$D$2:$Q$39,K$1+$J$1,FALSE)),"",HLOOKUP($A7,'Decision Sheet'!$D$2:$Q$39,K$1+$J$1,FALSE))</f>
        <v/>
      </c>
    </row>
    <row r="8" spans="1:11" x14ac:dyDescent="0.45">
      <c r="A8" s="21" t="str">
        <f>'Decision Sheet'!E2</f>
        <v>Period 0</v>
      </c>
      <c r="B8" s="8">
        <v>0</v>
      </c>
      <c r="C8" s="7"/>
      <c r="D8" s="7"/>
      <c r="E8" s="7"/>
      <c r="F8" s="7"/>
      <c r="G8" s="7"/>
      <c r="H8" s="7"/>
      <c r="I8" s="7"/>
      <c r="J8" s="7"/>
      <c r="K8" s="6" t="str">
        <f>IF(ISBLANK(HLOOKUP($A8,'Decision Sheet'!$D$2:$Q$39,K$1+$J$1,FALSE)),"",HLOOKUP($A8,'Decision Sheet'!$D$2:$Q$39,K$1+$J$1,FALSE))</f>
        <v/>
      </c>
    </row>
    <row r="9" spans="1:11" x14ac:dyDescent="0.45">
      <c r="A9" s="21" t="str">
        <f>'Decision Sheet'!F$2</f>
        <v>Period 1</v>
      </c>
      <c r="B9" s="8">
        <f>J8</f>
        <v>0</v>
      </c>
      <c r="C9" s="100"/>
      <c r="D9" s="8" t="str">
        <f t="shared" ref="D9:D20" si="0">K7</f>
        <v/>
      </c>
      <c r="E9" s="100"/>
      <c r="F9" s="16" t="str">
        <f>'Historical Demand'!F27</f>
        <v/>
      </c>
      <c r="G9" s="100"/>
      <c r="H9" s="8" t="str">
        <f>IFERROR(MIN(F9*(1+G9),B9*(1+C9)+D9*(1+E9)),"")</f>
        <v/>
      </c>
      <c r="I9" s="8" t="str">
        <f>IFERROR(F9*(1+G9)-H9,"")</f>
        <v/>
      </c>
      <c r="J9" s="8" t="str">
        <f>IFERROR(B9*(1+C9)+D9*(1+E9)-H9,"")</f>
        <v/>
      </c>
      <c r="K9" s="6" t="str">
        <f>IF(ISBLANK(HLOOKUP($A9,'Decision Sheet'!$D$2:$Q$39,K$1+$J$1,FALSE)),"",HLOOKUP($A9,'Decision Sheet'!$D$2:$Q$39,K$1+$J$1,FALSE))</f>
        <v/>
      </c>
    </row>
    <row r="10" spans="1:11" x14ac:dyDescent="0.45">
      <c r="A10" s="21" t="str">
        <f>'Decision Sheet'!G$2</f>
        <v>Period 2</v>
      </c>
      <c r="B10" s="8" t="str">
        <f>J9</f>
        <v/>
      </c>
      <c r="C10" s="100"/>
      <c r="D10" s="8" t="str">
        <f t="shared" si="0"/>
        <v/>
      </c>
      <c r="E10" s="100"/>
      <c r="F10" s="16" t="str">
        <f>'Historical Demand'!F28</f>
        <v/>
      </c>
      <c r="G10" s="100"/>
      <c r="H10" s="8" t="str">
        <f>IFERROR(MIN(F10*(1+G10),B10*(1+C10)+D10*(1+E10)),"")</f>
        <v/>
      </c>
      <c r="I10" s="8" t="str">
        <f>IFERROR(F10*(1+G10)-H10,"")</f>
        <v/>
      </c>
      <c r="J10" s="8" t="str">
        <f>IFERROR(B10*(1+C10)+D10*(1+E10)-H10,"")</f>
        <v/>
      </c>
      <c r="K10" s="6" t="str">
        <f>IF(ISBLANK(HLOOKUP($A10,'Decision Sheet'!$D$2:$Q$39,K$1+$J$1,FALSE)),"",HLOOKUP($A10,'Decision Sheet'!$D$2:$Q$39,K$1+$J$1,FALSE))</f>
        <v/>
      </c>
    </row>
    <row r="11" spans="1:11" x14ac:dyDescent="0.45">
      <c r="A11" s="21" t="str">
        <f>'Decision Sheet'!H$2</f>
        <v>Period 3</v>
      </c>
      <c r="B11" s="8" t="str">
        <f t="shared" ref="B11:B20" si="1">J10</f>
        <v/>
      </c>
      <c r="C11" s="100"/>
      <c r="D11" s="8" t="str">
        <f t="shared" si="0"/>
        <v/>
      </c>
      <c r="E11" s="100"/>
      <c r="F11" s="16" t="str">
        <f>'Historical Demand'!F29</f>
        <v/>
      </c>
      <c r="G11" s="100"/>
      <c r="H11" s="8" t="str">
        <f t="shared" ref="H11:H20" si="2">IFERROR(MIN(F11*(1+G11),B11*(1+C11)+D11*(1+E11)),"")</f>
        <v/>
      </c>
      <c r="I11" s="8" t="str">
        <f t="shared" ref="I11:I20" si="3">IFERROR(F11*(1+G11)-H11,"")</f>
        <v/>
      </c>
      <c r="J11" s="8" t="str">
        <f t="shared" ref="J11:J20" si="4">IFERROR(B11*(1+C11)+D11*(1+E11)-H11,"")</f>
        <v/>
      </c>
      <c r="K11" s="6" t="str">
        <f>IF(ISBLANK(HLOOKUP($A11,'Decision Sheet'!$D$2:$Q$39,K$1+$J$1,FALSE)),"",HLOOKUP($A11,'Decision Sheet'!$D$2:$Q$39,K$1+$J$1,FALSE))</f>
        <v/>
      </c>
    </row>
    <row r="12" spans="1:11" x14ac:dyDescent="0.45">
      <c r="A12" s="21" t="str">
        <f>'Decision Sheet'!I$2</f>
        <v>Period 4</v>
      </c>
      <c r="B12" s="8" t="str">
        <f t="shared" si="1"/>
        <v/>
      </c>
      <c r="C12" s="100"/>
      <c r="D12" s="8" t="str">
        <f t="shared" si="0"/>
        <v/>
      </c>
      <c r="E12" s="100"/>
      <c r="F12" s="16" t="str">
        <f>'Historical Demand'!F30</f>
        <v/>
      </c>
      <c r="G12" s="100"/>
      <c r="H12" s="8" t="str">
        <f t="shared" si="2"/>
        <v/>
      </c>
      <c r="I12" s="8" t="str">
        <f t="shared" si="3"/>
        <v/>
      </c>
      <c r="J12" s="8" t="str">
        <f t="shared" si="4"/>
        <v/>
      </c>
      <c r="K12" s="6" t="str">
        <f>IF(ISBLANK(HLOOKUP($A12,'Decision Sheet'!$D$2:$Q$39,K$1+$J$1,FALSE)),"",HLOOKUP($A12,'Decision Sheet'!$D$2:$Q$39,K$1+$J$1,FALSE))</f>
        <v/>
      </c>
    </row>
    <row r="13" spans="1:11" x14ac:dyDescent="0.45">
      <c r="A13" s="21" t="str">
        <f>'Decision Sheet'!J$2</f>
        <v>Period 5</v>
      </c>
      <c r="B13" s="8" t="str">
        <f t="shared" si="1"/>
        <v/>
      </c>
      <c r="C13" s="100"/>
      <c r="D13" s="8" t="str">
        <f t="shared" si="0"/>
        <v/>
      </c>
      <c r="E13" s="100"/>
      <c r="F13" s="16" t="str">
        <f>'Historical Demand'!F31</f>
        <v/>
      </c>
      <c r="G13" s="100"/>
      <c r="H13" s="8" t="str">
        <f t="shared" si="2"/>
        <v/>
      </c>
      <c r="I13" s="8" t="str">
        <f t="shared" si="3"/>
        <v/>
      </c>
      <c r="J13" s="8" t="str">
        <f t="shared" si="4"/>
        <v/>
      </c>
      <c r="K13" s="6" t="str">
        <f>IF(ISBLANK(HLOOKUP($A13,'Decision Sheet'!$D$2:$Q$39,K$1+$J$1,FALSE)),"",HLOOKUP($A13,'Decision Sheet'!$D$2:$Q$39,K$1+$J$1,FALSE))</f>
        <v/>
      </c>
    </row>
    <row r="14" spans="1:11" x14ac:dyDescent="0.45">
      <c r="A14" s="21" t="str">
        <f>'Decision Sheet'!K$2</f>
        <v>Period 6</v>
      </c>
      <c r="B14" s="8" t="str">
        <f t="shared" si="1"/>
        <v/>
      </c>
      <c r="C14" s="100"/>
      <c r="D14" s="8" t="str">
        <f t="shared" si="0"/>
        <v/>
      </c>
      <c r="E14" s="100"/>
      <c r="F14" s="16" t="str">
        <f>'Historical Demand'!F32</f>
        <v/>
      </c>
      <c r="G14" s="100"/>
      <c r="H14" s="8" t="str">
        <f t="shared" si="2"/>
        <v/>
      </c>
      <c r="I14" s="8" t="str">
        <f t="shared" si="3"/>
        <v/>
      </c>
      <c r="J14" s="8" t="str">
        <f t="shared" si="4"/>
        <v/>
      </c>
      <c r="K14" s="6" t="str">
        <f>IF(ISBLANK(HLOOKUP($A14,'Decision Sheet'!$D$2:$Q$39,K$1+$J$1,FALSE)),"",HLOOKUP($A14,'Decision Sheet'!$D$2:$Q$39,K$1+$J$1,FALSE))</f>
        <v/>
      </c>
    </row>
    <row r="15" spans="1:11" x14ac:dyDescent="0.45">
      <c r="A15" s="21" t="str">
        <f>'Decision Sheet'!L$2</f>
        <v>Period 7</v>
      </c>
      <c r="B15" s="8" t="str">
        <f t="shared" si="1"/>
        <v/>
      </c>
      <c r="C15" s="100"/>
      <c r="D15" s="8" t="str">
        <f t="shared" si="0"/>
        <v/>
      </c>
      <c r="E15" s="100"/>
      <c r="F15" s="16" t="str">
        <f>'Historical Demand'!F33</f>
        <v/>
      </c>
      <c r="G15" s="100"/>
      <c r="H15" s="8" t="str">
        <f t="shared" si="2"/>
        <v/>
      </c>
      <c r="I15" s="8" t="str">
        <f t="shared" si="3"/>
        <v/>
      </c>
      <c r="J15" s="8" t="str">
        <f t="shared" si="4"/>
        <v/>
      </c>
      <c r="K15" s="6" t="str">
        <f>IF(ISBLANK(HLOOKUP($A15,'Decision Sheet'!$D$2:$Q$39,K$1+$J$1,FALSE)),"",HLOOKUP($A15,'Decision Sheet'!$D$2:$Q$39,K$1+$J$1,FALSE))</f>
        <v/>
      </c>
    </row>
    <row r="16" spans="1:11" x14ac:dyDescent="0.45">
      <c r="A16" s="21" t="str">
        <f>'Decision Sheet'!M$2</f>
        <v>Period 8</v>
      </c>
      <c r="B16" s="8" t="str">
        <f t="shared" si="1"/>
        <v/>
      </c>
      <c r="C16" s="100"/>
      <c r="D16" s="8" t="str">
        <f t="shared" si="0"/>
        <v/>
      </c>
      <c r="E16" s="100"/>
      <c r="F16" s="16" t="str">
        <f>'Historical Demand'!F34</f>
        <v/>
      </c>
      <c r="G16" s="100"/>
      <c r="H16" s="8" t="str">
        <f t="shared" si="2"/>
        <v/>
      </c>
      <c r="I16" s="8" t="str">
        <f t="shared" si="3"/>
        <v/>
      </c>
      <c r="J16" s="8" t="str">
        <f t="shared" si="4"/>
        <v/>
      </c>
      <c r="K16" s="6" t="str">
        <f>IF(ISBLANK(HLOOKUP($A16,'Decision Sheet'!$D$2:$Q$39,K$1+$J$1,FALSE)),"",HLOOKUP($A16,'Decision Sheet'!$D$2:$Q$39,K$1+$J$1,FALSE))</f>
        <v/>
      </c>
    </row>
    <row r="17" spans="1:15" x14ac:dyDescent="0.45">
      <c r="A17" s="21" t="str">
        <f>'Decision Sheet'!N$2</f>
        <v>Period 9</v>
      </c>
      <c r="B17" s="8" t="str">
        <f t="shared" si="1"/>
        <v/>
      </c>
      <c r="C17" s="100"/>
      <c r="D17" s="8" t="str">
        <f t="shared" si="0"/>
        <v/>
      </c>
      <c r="E17" s="100"/>
      <c r="F17" s="16" t="str">
        <f>'Historical Demand'!F35</f>
        <v/>
      </c>
      <c r="G17" s="100"/>
      <c r="H17" s="8" t="str">
        <f t="shared" si="2"/>
        <v/>
      </c>
      <c r="I17" s="8" t="str">
        <f t="shared" si="3"/>
        <v/>
      </c>
      <c r="J17" s="8" t="str">
        <f t="shared" si="4"/>
        <v/>
      </c>
      <c r="K17" s="6" t="str">
        <f>IF(ISBLANK(HLOOKUP($A17,'Decision Sheet'!$D$2:$Q$39,K$1+$J$1,FALSE)),"",HLOOKUP($A17,'Decision Sheet'!$D$2:$Q$39,K$1+$J$1,FALSE))</f>
        <v/>
      </c>
    </row>
    <row r="18" spans="1:15" x14ac:dyDescent="0.45">
      <c r="A18" s="21" t="str">
        <f>'Decision Sheet'!O$2</f>
        <v>Period 10</v>
      </c>
      <c r="B18" s="8" t="str">
        <f t="shared" si="1"/>
        <v/>
      </c>
      <c r="C18" s="100"/>
      <c r="D18" s="8" t="str">
        <f t="shared" si="0"/>
        <v/>
      </c>
      <c r="E18" s="100"/>
      <c r="F18" s="16" t="str">
        <f>'Historical Demand'!F36</f>
        <v/>
      </c>
      <c r="G18" s="100"/>
      <c r="H18" s="8" t="str">
        <f t="shared" si="2"/>
        <v/>
      </c>
      <c r="I18" s="8" t="str">
        <f t="shared" si="3"/>
        <v/>
      </c>
      <c r="J18" s="8" t="str">
        <f t="shared" si="4"/>
        <v/>
      </c>
      <c r="K18" s="6" t="str">
        <f>IF(ISBLANK(HLOOKUP($A18,'Decision Sheet'!$D$2:$Q$39,K$1+$J$1,FALSE)),"",HLOOKUP($A18,'Decision Sheet'!$D$2:$Q$39,K$1+$J$1,FALSE))</f>
        <v/>
      </c>
    </row>
    <row r="19" spans="1:15" x14ac:dyDescent="0.45">
      <c r="A19" s="21" t="str">
        <f>'Decision Sheet'!P$2</f>
        <v>Period 11</v>
      </c>
      <c r="B19" s="8" t="str">
        <f t="shared" si="1"/>
        <v/>
      </c>
      <c r="C19" s="100"/>
      <c r="D19" s="8" t="str">
        <f t="shared" si="0"/>
        <v/>
      </c>
      <c r="E19" s="100"/>
      <c r="F19" s="16" t="str">
        <f>'Historical Demand'!F37</f>
        <v/>
      </c>
      <c r="G19" s="100"/>
      <c r="H19" s="8" t="str">
        <f t="shared" si="2"/>
        <v/>
      </c>
      <c r="I19" s="8" t="str">
        <f t="shared" si="3"/>
        <v/>
      </c>
      <c r="J19" s="8" t="str">
        <f t="shared" si="4"/>
        <v/>
      </c>
      <c r="K19" s="6" t="str">
        <f>IF(ISBLANK(HLOOKUP($A19,'Decision Sheet'!$D$2:$Q$39,K$1+$J$1,FALSE)),"",HLOOKUP($A19,'Decision Sheet'!$D$2:$Q$39,K$1+$J$1,FALSE))</f>
        <v/>
      </c>
    </row>
    <row r="20" spans="1:15" x14ac:dyDescent="0.45">
      <c r="A20" s="21" t="str">
        <f>'Decision Sheet'!Q$2</f>
        <v>Period 12</v>
      </c>
      <c r="B20" s="8" t="str">
        <f t="shared" si="1"/>
        <v/>
      </c>
      <c r="C20" s="100"/>
      <c r="D20" s="8" t="str">
        <f t="shared" si="0"/>
        <v/>
      </c>
      <c r="E20" s="100"/>
      <c r="F20" s="16" t="str">
        <f>'Historical Demand'!F38</f>
        <v/>
      </c>
      <c r="G20" s="100"/>
      <c r="H20" s="8" t="str">
        <f t="shared" si="2"/>
        <v/>
      </c>
      <c r="I20" s="8" t="str">
        <f t="shared" si="3"/>
        <v/>
      </c>
      <c r="J20" s="8" t="str">
        <f t="shared" si="4"/>
        <v/>
      </c>
      <c r="K20" s="6" t="str">
        <f>IF(ISBLANK(HLOOKUP($A20,'Decision Sheet'!$D$2:$Q$39,K$1+$J$1,FALSE)),"",HLOOKUP($A20,'Decision Sheet'!$D$2:$Q$39,K$1+$J$1,FALSE))</f>
        <v/>
      </c>
    </row>
    <row r="21" spans="1:15" x14ac:dyDescent="0.45">
      <c r="B21" s="9"/>
      <c r="C21" s="9"/>
      <c r="D21" s="9"/>
      <c r="E21" s="9"/>
      <c r="F21" s="9"/>
      <c r="G21" s="9"/>
      <c r="H21" s="9"/>
      <c r="I21" s="9"/>
      <c r="J21" s="9"/>
      <c r="K21" s="10"/>
    </row>
    <row r="22" spans="1:15" x14ac:dyDescent="0.45">
      <c r="F22" s="5"/>
      <c r="G22" s="5"/>
      <c r="H22" s="5"/>
      <c r="I22" s="5"/>
      <c r="J22" s="5"/>
      <c r="K22" s="5"/>
      <c r="O22" s="3"/>
    </row>
    <row r="29" spans="1:15" ht="16.149999999999999" customHeight="1" x14ac:dyDescent="0.45"/>
  </sheetData>
  <sheetProtection algorithmName="SHA-512" hashValue="AFU+LbaXQGPHl3zxdXlc8QCki/A8EaEfEJEDOlVdw9waUedxB8Hp6jYH2sg8N0xi0DvMDoz/kVjTtO4weXFerQ==" saltValue="eeroNAj43TejKeHtEq3wqg==" spinCount="100000" sheet="1" objects="1" scenarios="1"/>
  <pageMargins left="0.7" right="0.7" top="0.75" bottom="0.75" header="0.3" footer="0.3"/>
  <pageSetup orientation="portrait" horizontalDpi="360" verticalDpi="36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
  <sheetViews>
    <sheetView topLeftCell="A2" zoomScale="70" zoomScaleNormal="70" workbookViewId="0">
      <selection activeCell="M17" sqref="A2:M17"/>
    </sheetView>
  </sheetViews>
  <sheetFormatPr defaultRowHeight="14.25" x14ac:dyDescent="0.45"/>
  <cols>
    <col min="1" max="1" width="10.265625" customWidth="1"/>
    <col min="2" max="2" width="13.59765625" customWidth="1"/>
    <col min="3" max="3" width="12.1328125" customWidth="1"/>
    <col min="4" max="4" width="13.1328125" customWidth="1"/>
    <col min="5" max="8" width="10.265625" customWidth="1"/>
    <col min="9" max="9" width="4.59765625" customWidth="1"/>
    <col min="10" max="11" width="12.3984375" customWidth="1"/>
    <col min="12" max="12" width="12.265625" customWidth="1"/>
    <col min="13" max="13" width="15.265625" bestFit="1" customWidth="1"/>
    <col min="14" max="15" width="12.265625" customWidth="1"/>
    <col min="16" max="16" width="12.86328125" customWidth="1"/>
    <col min="17" max="17" width="10.59765625" bestFit="1" customWidth="1"/>
    <col min="18" max="18" width="18" bestFit="1" customWidth="1"/>
  </cols>
  <sheetData>
    <row r="1" spans="1:16" hidden="1" x14ac:dyDescent="0.45">
      <c r="A1" s="107">
        <v>23</v>
      </c>
      <c r="B1" s="108">
        <v>1</v>
      </c>
      <c r="C1" s="108">
        <v>2</v>
      </c>
      <c r="D1" s="108">
        <v>3</v>
      </c>
      <c r="E1" s="108">
        <v>4</v>
      </c>
      <c r="F1" s="108">
        <v>5</v>
      </c>
      <c r="G1" s="108">
        <v>6</v>
      </c>
      <c r="H1" s="108">
        <v>7</v>
      </c>
      <c r="I1" s="108">
        <v>8</v>
      </c>
      <c r="J1" s="108">
        <v>9</v>
      </c>
      <c r="K1" s="108">
        <v>10</v>
      </c>
      <c r="L1" s="108">
        <v>11</v>
      </c>
      <c r="M1" s="109">
        <v>12</v>
      </c>
      <c r="N1" s="18">
        <v>13</v>
      </c>
      <c r="O1" s="18">
        <v>14</v>
      </c>
    </row>
    <row r="2" spans="1:16" x14ac:dyDescent="0.45">
      <c r="A2" s="110" t="s">
        <v>95</v>
      </c>
      <c r="B2" s="111"/>
      <c r="C2" s="111"/>
      <c r="D2" s="111"/>
      <c r="E2" s="111"/>
      <c r="F2" s="111"/>
      <c r="G2" s="111"/>
      <c r="H2" s="111"/>
      <c r="I2" s="111"/>
      <c r="J2" s="111"/>
      <c r="K2" s="111"/>
      <c r="L2" s="111"/>
      <c r="M2" s="112"/>
    </row>
    <row r="3" spans="1:16" s="15" customFormat="1" ht="44.65" customHeight="1" x14ac:dyDescent="0.45">
      <c r="A3" s="113"/>
      <c r="B3" s="19" t="s">
        <v>98</v>
      </c>
      <c r="C3" s="20" t="s">
        <v>44</v>
      </c>
      <c r="D3" s="20" t="s">
        <v>77</v>
      </c>
      <c r="E3" s="20" t="s">
        <v>11</v>
      </c>
      <c r="F3" s="20" t="s">
        <v>12</v>
      </c>
      <c r="G3" s="20" t="s">
        <v>13</v>
      </c>
      <c r="H3" s="20" t="s">
        <v>45</v>
      </c>
      <c r="I3" s="19"/>
      <c r="J3" s="19" t="s">
        <v>23</v>
      </c>
      <c r="K3" s="19" t="s">
        <v>258</v>
      </c>
      <c r="L3" s="19" t="s">
        <v>25</v>
      </c>
      <c r="M3" s="114" t="s">
        <v>42</v>
      </c>
    </row>
    <row r="4" spans="1:16" x14ac:dyDescent="0.45">
      <c r="A4" s="110" t="s">
        <v>0</v>
      </c>
      <c r="B4" s="111" t="s">
        <v>2</v>
      </c>
      <c r="C4" s="115">
        <v>-100000</v>
      </c>
      <c r="D4" s="116">
        <v>-1000</v>
      </c>
      <c r="E4" s="117">
        <v>2</v>
      </c>
      <c r="F4" s="117">
        <v>4</v>
      </c>
      <c r="G4" s="117">
        <v>5</v>
      </c>
      <c r="H4" s="117">
        <v>6</v>
      </c>
      <c r="I4" s="118"/>
      <c r="J4" s="111" t="s">
        <v>41</v>
      </c>
      <c r="K4" s="111" t="s">
        <v>41</v>
      </c>
      <c r="L4" s="111" t="s">
        <v>24</v>
      </c>
      <c r="M4" s="112" t="s">
        <v>38</v>
      </c>
      <c r="N4" s="3"/>
      <c r="O4" s="4"/>
      <c r="P4" s="4"/>
    </row>
    <row r="5" spans="1:16" x14ac:dyDescent="0.45">
      <c r="A5" s="119"/>
      <c r="B5" s="111" t="s">
        <v>3</v>
      </c>
      <c r="C5" s="115">
        <v>-40000</v>
      </c>
      <c r="D5" s="116">
        <v>-750</v>
      </c>
      <c r="E5" s="117">
        <v>4</v>
      </c>
      <c r="F5" s="117">
        <v>5</v>
      </c>
      <c r="G5" s="117">
        <v>5</v>
      </c>
      <c r="H5" s="117" t="s">
        <v>116</v>
      </c>
      <c r="I5" s="111"/>
      <c r="J5" s="111" t="s">
        <v>39</v>
      </c>
      <c r="K5" s="111" t="s">
        <v>39</v>
      </c>
      <c r="L5" s="111" t="s">
        <v>24</v>
      </c>
      <c r="M5" s="112" t="s">
        <v>38</v>
      </c>
      <c r="N5" s="3"/>
      <c r="O5" s="4"/>
      <c r="P5" s="4"/>
    </row>
    <row r="6" spans="1:16" x14ac:dyDescent="0.45">
      <c r="A6" s="119"/>
      <c r="B6" s="111" t="s">
        <v>21</v>
      </c>
      <c r="C6" s="115">
        <v>-10000</v>
      </c>
      <c r="D6" s="116">
        <v>-500</v>
      </c>
      <c r="E6" s="117">
        <v>2</v>
      </c>
      <c r="F6" s="117" t="s">
        <v>116</v>
      </c>
      <c r="G6" s="117" t="s">
        <v>116</v>
      </c>
      <c r="H6" s="117"/>
      <c r="I6" s="111"/>
      <c r="J6" s="111" t="s">
        <v>39</v>
      </c>
      <c r="K6" s="111" t="s">
        <v>39</v>
      </c>
      <c r="L6" s="111" t="s">
        <v>39</v>
      </c>
      <c r="M6" s="112" t="s">
        <v>38</v>
      </c>
      <c r="N6" s="3"/>
      <c r="O6" s="4"/>
      <c r="P6" s="4"/>
    </row>
    <row r="7" spans="1:16" x14ac:dyDescent="0.45">
      <c r="A7" s="119"/>
      <c r="B7" s="111" t="s">
        <v>22</v>
      </c>
      <c r="C7" s="115">
        <v>-20000</v>
      </c>
      <c r="D7" s="116">
        <v>-500</v>
      </c>
      <c r="E7" s="117" t="s">
        <v>116</v>
      </c>
      <c r="F7" s="117" t="s">
        <v>116</v>
      </c>
      <c r="G7" s="117"/>
      <c r="H7" s="117">
        <v>5</v>
      </c>
      <c r="I7" s="111"/>
      <c r="J7" s="111" t="s">
        <v>24</v>
      </c>
      <c r="K7" s="111" t="s">
        <v>24</v>
      </c>
      <c r="L7" s="111" t="s">
        <v>24</v>
      </c>
      <c r="M7" s="112" t="s">
        <v>38</v>
      </c>
      <c r="N7" s="3"/>
      <c r="O7" s="4"/>
      <c r="P7" s="4"/>
    </row>
    <row r="8" spans="1:16" x14ac:dyDescent="0.45">
      <c r="A8" s="110" t="s">
        <v>1</v>
      </c>
      <c r="B8" s="111" t="s">
        <v>4</v>
      </c>
      <c r="C8" s="115">
        <v>-500</v>
      </c>
      <c r="D8" s="116">
        <v>-2700</v>
      </c>
      <c r="E8" s="117">
        <v>3</v>
      </c>
      <c r="F8" s="117">
        <v>4</v>
      </c>
      <c r="G8" s="117">
        <v>5</v>
      </c>
      <c r="H8" s="117">
        <v>8</v>
      </c>
      <c r="I8" s="118"/>
      <c r="J8" s="120" t="s">
        <v>38</v>
      </c>
      <c r="K8" s="120" t="s">
        <v>38</v>
      </c>
      <c r="L8" s="120" t="s">
        <v>40</v>
      </c>
      <c r="M8" s="121" t="s">
        <v>38</v>
      </c>
      <c r="N8" s="3"/>
      <c r="O8" s="4"/>
      <c r="P8" s="4"/>
    </row>
    <row r="9" spans="1:16" x14ac:dyDescent="0.45">
      <c r="A9" s="119"/>
      <c r="B9" s="111" t="s">
        <v>5</v>
      </c>
      <c r="C9" s="115">
        <v>-8000</v>
      </c>
      <c r="D9" s="116">
        <v>-1200</v>
      </c>
      <c r="E9" s="117" t="s">
        <v>116</v>
      </c>
      <c r="F9" s="117" t="s">
        <v>116</v>
      </c>
      <c r="G9" s="117" t="s">
        <v>116</v>
      </c>
      <c r="H9" s="117">
        <v>6</v>
      </c>
      <c r="I9" s="118"/>
      <c r="J9" s="120" t="s">
        <v>41</v>
      </c>
      <c r="K9" s="120" t="s">
        <v>41</v>
      </c>
      <c r="L9" s="120" t="s">
        <v>24</v>
      </c>
      <c r="M9" s="121" t="s">
        <v>41</v>
      </c>
      <c r="N9" s="3"/>
      <c r="O9" s="4"/>
      <c r="P9" s="4"/>
    </row>
    <row r="10" spans="1:16" x14ac:dyDescent="0.45">
      <c r="A10" s="119"/>
      <c r="B10" s="111" t="s">
        <v>6</v>
      </c>
      <c r="C10" s="115">
        <v>-4500</v>
      </c>
      <c r="D10" s="116">
        <v>-1500</v>
      </c>
      <c r="E10" s="117" t="s">
        <v>116</v>
      </c>
      <c r="F10" s="117">
        <v>3</v>
      </c>
      <c r="G10" s="117" t="s">
        <v>116</v>
      </c>
      <c r="H10" s="117"/>
      <c r="I10" s="118"/>
      <c r="J10" s="120" t="s">
        <v>38</v>
      </c>
      <c r="K10" s="120" t="s">
        <v>39</v>
      </c>
      <c r="L10" s="120" t="s">
        <v>38</v>
      </c>
      <c r="M10" s="121" t="s">
        <v>38</v>
      </c>
      <c r="N10" s="3"/>
      <c r="O10" s="4"/>
      <c r="P10" s="4"/>
    </row>
    <row r="11" spans="1:16" x14ac:dyDescent="0.45">
      <c r="A11" s="119"/>
      <c r="B11" s="111" t="s">
        <v>14</v>
      </c>
      <c r="C11" s="115">
        <v>-2000</v>
      </c>
      <c r="D11" s="116">
        <v>-3000</v>
      </c>
      <c r="E11" s="117"/>
      <c r="F11" s="117">
        <v>5</v>
      </c>
      <c r="G11" s="117">
        <v>6</v>
      </c>
      <c r="H11" s="117"/>
      <c r="I11" s="118"/>
      <c r="J11" s="120" t="s">
        <v>40</v>
      </c>
      <c r="K11" s="120" t="s">
        <v>24</v>
      </c>
      <c r="L11" s="120" t="s">
        <v>39</v>
      </c>
      <c r="M11" s="121" t="s">
        <v>39</v>
      </c>
      <c r="N11" s="3"/>
      <c r="O11" s="4"/>
      <c r="P11" s="4"/>
    </row>
    <row r="12" spans="1:16" x14ac:dyDescent="0.45">
      <c r="A12" s="119"/>
      <c r="B12" s="111" t="s">
        <v>15</v>
      </c>
      <c r="C12" s="115">
        <v>-5000</v>
      </c>
      <c r="D12" s="116">
        <v>-300</v>
      </c>
      <c r="E12" s="117">
        <v>5</v>
      </c>
      <c r="F12" s="117"/>
      <c r="G12" s="117" t="s">
        <v>116</v>
      </c>
      <c r="H12" s="117">
        <v>9</v>
      </c>
      <c r="I12" s="118"/>
      <c r="J12" s="120" t="s">
        <v>24</v>
      </c>
      <c r="K12" s="120" t="s">
        <v>24</v>
      </c>
      <c r="L12" s="120" t="s">
        <v>24</v>
      </c>
      <c r="M12" s="121" t="s">
        <v>24</v>
      </c>
      <c r="N12" s="3"/>
      <c r="O12" s="4"/>
      <c r="P12" s="4"/>
    </row>
    <row r="13" spans="1:16" x14ac:dyDescent="0.45">
      <c r="A13" s="119"/>
      <c r="B13" s="111" t="s">
        <v>16</v>
      </c>
      <c r="C13" s="115">
        <v>-9000</v>
      </c>
      <c r="D13" s="116">
        <v>-3000</v>
      </c>
      <c r="E13" s="117" t="s">
        <v>116</v>
      </c>
      <c r="F13" s="117">
        <v>5</v>
      </c>
      <c r="G13" s="117" t="s">
        <v>116</v>
      </c>
      <c r="H13" s="117">
        <v>8</v>
      </c>
      <c r="I13" s="118"/>
      <c r="J13" s="120" t="s">
        <v>40</v>
      </c>
      <c r="K13" s="120" t="s">
        <v>41</v>
      </c>
      <c r="L13" s="120" t="s">
        <v>38</v>
      </c>
      <c r="M13" s="121" t="s">
        <v>24</v>
      </c>
      <c r="N13" s="3"/>
      <c r="O13" s="4"/>
      <c r="P13" s="4"/>
    </row>
    <row r="14" spans="1:16" x14ac:dyDescent="0.45">
      <c r="A14" s="119"/>
      <c r="B14" s="111" t="s">
        <v>17</v>
      </c>
      <c r="C14" s="115">
        <v>-5000</v>
      </c>
      <c r="D14" s="116">
        <v>-3000</v>
      </c>
      <c r="E14" s="117">
        <v>4</v>
      </c>
      <c r="F14" s="117" t="s">
        <v>116</v>
      </c>
      <c r="G14" s="117">
        <v>6</v>
      </c>
      <c r="H14" s="117">
        <v>7</v>
      </c>
      <c r="I14" s="118"/>
      <c r="J14" s="120" t="s">
        <v>41</v>
      </c>
      <c r="K14" s="120" t="s">
        <v>38</v>
      </c>
      <c r="L14" s="120" t="s">
        <v>39</v>
      </c>
      <c r="M14" s="121" t="s">
        <v>24</v>
      </c>
      <c r="N14" s="3"/>
      <c r="O14" s="4"/>
      <c r="P14" s="4"/>
    </row>
    <row r="15" spans="1:16" x14ac:dyDescent="0.45">
      <c r="A15" s="119"/>
      <c r="B15" s="111" t="s">
        <v>18</v>
      </c>
      <c r="C15" s="115">
        <v>-5500</v>
      </c>
      <c r="D15" s="116">
        <v>-3000</v>
      </c>
      <c r="E15" s="117">
        <v>3</v>
      </c>
      <c r="F15" s="117" t="s">
        <v>116</v>
      </c>
      <c r="G15" s="117">
        <v>4</v>
      </c>
      <c r="H15" s="117"/>
      <c r="I15" s="118"/>
      <c r="J15" s="120" t="s">
        <v>38</v>
      </c>
      <c r="K15" s="120" t="s">
        <v>24</v>
      </c>
      <c r="L15" s="120" t="s">
        <v>40</v>
      </c>
      <c r="M15" s="121" t="s">
        <v>40</v>
      </c>
      <c r="N15" s="3"/>
      <c r="O15" s="4"/>
      <c r="P15" s="4"/>
    </row>
    <row r="16" spans="1:16" x14ac:dyDescent="0.45">
      <c r="A16" s="119"/>
      <c r="B16" s="111" t="s">
        <v>19</v>
      </c>
      <c r="C16" s="115">
        <v>-3000</v>
      </c>
      <c r="D16" s="116">
        <v>-2400</v>
      </c>
      <c r="E16" s="117">
        <v>4</v>
      </c>
      <c r="F16" s="117" t="s">
        <v>116</v>
      </c>
      <c r="G16" s="117" t="s">
        <v>116</v>
      </c>
      <c r="H16" s="117">
        <v>7</v>
      </c>
      <c r="I16" s="118"/>
      <c r="J16" s="120" t="s">
        <v>39</v>
      </c>
      <c r="K16" s="120" t="s">
        <v>41</v>
      </c>
      <c r="L16" s="120" t="s">
        <v>39</v>
      </c>
      <c r="M16" s="121" t="s">
        <v>41</v>
      </c>
      <c r="N16" s="3"/>
      <c r="O16" s="4"/>
      <c r="P16" s="4"/>
    </row>
    <row r="17" spans="1:17" ht="14.65" thickBot="1" x14ac:dyDescent="0.5">
      <c r="A17" s="122"/>
      <c r="B17" s="123" t="s">
        <v>20</v>
      </c>
      <c r="C17" s="124">
        <v>-2500</v>
      </c>
      <c r="D17" s="125">
        <v>-2100</v>
      </c>
      <c r="E17" s="126">
        <v>3</v>
      </c>
      <c r="F17" s="126">
        <v>4</v>
      </c>
      <c r="G17" s="126" t="s">
        <v>116</v>
      </c>
      <c r="H17" s="126">
        <v>6</v>
      </c>
      <c r="I17" s="127"/>
      <c r="J17" s="128" t="s">
        <v>40</v>
      </c>
      <c r="K17" s="128" t="s">
        <v>40</v>
      </c>
      <c r="L17" s="128" t="s">
        <v>41</v>
      </c>
      <c r="M17" s="129" t="s">
        <v>39</v>
      </c>
      <c r="N17" s="3"/>
      <c r="O17" s="4"/>
      <c r="P17" s="4"/>
    </row>
    <row r="19" spans="1:17" s="18" customFormat="1" ht="14.65" thickBot="1" x14ac:dyDescent="0.5">
      <c r="A19" s="36" t="s">
        <v>88</v>
      </c>
      <c r="B19" s="39"/>
      <c r="C19" s="39"/>
      <c r="D19" s="21" t="str">
        <f>'Decision Sheet'!F$2</f>
        <v>Period 1</v>
      </c>
      <c r="E19" s="21" t="str">
        <f>'Decision Sheet'!G$2</f>
        <v>Period 2</v>
      </c>
      <c r="F19" s="21" t="str">
        <f>'Decision Sheet'!H$2</f>
        <v>Period 3</v>
      </c>
      <c r="G19" s="21" t="str">
        <f>'Decision Sheet'!I$2</f>
        <v>Period 4</v>
      </c>
      <c r="H19" s="21" t="str">
        <f>'Decision Sheet'!J$2</f>
        <v>Period 5</v>
      </c>
      <c r="I19" s="21" t="str">
        <f>'Decision Sheet'!K$2</f>
        <v>Period 6</v>
      </c>
      <c r="J19" s="21" t="str">
        <f>'Decision Sheet'!L$2</f>
        <v>Period 7</v>
      </c>
      <c r="K19" s="21" t="str">
        <f>'Decision Sheet'!M$2</f>
        <v>Period 8</v>
      </c>
      <c r="L19" s="21" t="str">
        <f>'Decision Sheet'!N$2</f>
        <v>Period 9</v>
      </c>
      <c r="M19" s="21" t="str">
        <f>'Decision Sheet'!O$2</f>
        <v>Period 10</v>
      </c>
      <c r="N19" s="21" t="str">
        <f>'Decision Sheet'!P$2</f>
        <v>Period 11</v>
      </c>
      <c r="O19" s="21" t="str">
        <f>'Decision Sheet'!Q$2</f>
        <v>Period 12</v>
      </c>
    </row>
    <row r="20" spans="1:17" s="18" customFormat="1" x14ac:dyDescent="0.45">
      <c r="A20" s="38" t="s">
        <v>7</v>
      </c>
      <c r="B20" s="34"/>
      <c r="C20" s="34"/>
      <c r="D20" s="91" t="str">
        <f>IF(ISBLANK('Decision Sheet'!F33),"",'Decision Sheet'!F33)</f>
        <v/>
      </c>
      <c r="E20" s="92" t="str">
        <f>IF(ISBLANK('Decision Sheet'!G33),"",'Decision Sheet'!G33)</f>
        <v/>
      </c>
      <c r="F20" s="92" t="str">
        <f>IF(ISBLANK('Decision Sheet'!H33),"",'Decision Sheet'!H33)</f>
        <v/>
      </c>
      <c r="G20" s="92" t="str">
        <f>IF(ISBLANK('Decision Sheet'!I33),"",'Decision Sheet'!I33)</f>
        <v/>
      </c>
      <c r="H20" s="92" t="str">
        <f>IF(ISBLANK('Decision Sheet'!J33),"",'Decision Sheet'!J33)</f>
        <v/>
      </c>
      <c r="I20" s="92" t="str">
        <f>IF(ISBLANK('Decision Sheet'!K33),"",'Decision Sheet'!K33)</f>
        <v/>
      </c>
      <c r="J20" s="92" t="str">
        <f>IF(ISBLANK('Decision Sheet'!L33),"",'Decision Sheet'!L33)</f>
        <v/>
      </c>
      <c r="K20" s="92" t="str">
        <f>IF(ISBLANK('Decision Sheet'!M33),"",'Decision Sheet'!M33)</f>
        <v/>
      </c>
      <c r="L20" s="92" t="str">
        <f>IF(ISBLANK('Decision Sheet'!N33),"",'Decision Sheet'!N33)</f>
        <v/>
      </c>
      <c r="M20" s="92" t="str">
        <f>IF(ISBLANK('Decision Sheet'!O33),"",'Decision Sheet'!O33)</f>
        <v/>
      </c>
      <c r="N20" s="92" t="str">
        <f>IF(ISBLANK('Decision Sheet'!P33),"",'Decision Sheet'!P33)</f>
        <v/>
      </c>
      <c r="O20" s="93" t="str">
        <f>IF(ISBLANK('Decision Sheet'!Q33),"",'Decision Sheet'!Q33)</f>
        <v/>
      </c>
    </row>
    <row r="21" spans="1:17" s="18" customFormat="1" x14ac:dyDescent="0.45">
      <c r="A21" s="38" t="s">
        <v>8</v>
      </c>
      <c r="B21" s="34"/>
      <c r="C21" s="34"/>
      <c r="D21" s="94" t="str">
        <f>IF(ISBLANK('Decision Sheet'!F34),"",'Decision Sheet'!F34)</f>
        <v/>
      </c>
      <c r="E21" s="95" t="str">
        <f>IF(ISBLANK('Decision Sheet'!G34),"",'Decision Sheet'!G34)</f>
        <v/>
      </c>
      <c r="F21" s="95" t="str">
        <f>IF(ISBLANK('Decision Sheet'!H34),"",'Decision Sheet'!H34)</f>
        <v/>
      </c>
      <c r="G21" s="95" t="str">
        <f>IF(ISBLANK('Decision Sheet'!I34),"",'Decision Sheet'!I34)</f>
        <v/>
      </c>
      <c r="H21" s="95" t="str">
        <f>IF(ISBLANK('Decision Sheet'!J34),"",'Decision Sheet'!J34)</f>
        <v/>
      </c>
      <c r="I21" s="95" t="str">
        <f>IF(ISBLANK('Decision Sheet'!K34),"",'Decision Sheet'!K34)</f>
        <v/>
      </c>
      <c r="J21" s="95" t="str">
        <f>IF(ISBLANK('Decision Sheet'!L34),"",'Decision Sheet'!L34)</f>
        <v/>
      </c>
      <c r="K21" s="95" t="str">
        <f>IF(ISBLANK('Decision Sheet'!M34),"",'Decision Sheet'!M34)</f>
        <v/>
      </c>
      <c r="L21" s="95" t="str">
        <f>IF(ISBLANK('Decision Sheet'!N34),"",'Decision Sheet'!N34)</f>
        <v/>
      </c>
      <c r="M21" s="95" t="str">
        <f>IF(ISBLANK('Decision Sheet'!O34),"",'Decision Sheet'!O34)</f>
        <v/>
      </c>
      <c r="N21" s="95" t="str">
        <f>IF(ISBLANK('Decision Sheet'!P34),"",'Decision Sheet'!P34)</f>
        <v/>
      </c>
      <c r="O21" s="96" t="str">
        <f>IF(ISBLANK('Decision Sheet'!Q34),"",'Decision Sheet'!Q34)</f>
        <v/>
      </c>
    </row>
    <row r="22" spans="1:17" s="18" customFormat="1" x14ac:dyDescent="0.45">
      <c r="A22" s="38" t="s">
        <v>9</v>
      </c>
      <c r="B22" s="34"/>
      <c r="C22" s="34"/>
      <c r="D22" s="94" t="str">
        <f>IF(ISBLANK('Decision Sheet'!F35),"",'Decision Sheet'!F35)</f>
        <v/>
      </c>
      <c r="E22" s="95" t="str">
        <f>IF(ISBLANK('Decision Sheet'!G35),"",'Decision Sheet'!G35)</f>
        <v/>
      </c>
      <c r="F22" s="95" t="str">
        <f>IF(ISBLANK('Decision Sheet'!H35),"",'Decision Sheet'!H35)</f>
        <v/>
      </c>
      <c r="G22" s="95" t="str">
        <f>IF(ISBLANK('Decision Sheet'!I35),"",'Decision Sheet'!I35)</f>
        <v/>
      </c>
      <c r="H22" s="95" t="str">
        <f>IF(ISBLANK('Decision Sheet'!J35),"",'Decision Sheet'!J35)</f>
        <v/>
      </c>
      <c r="I22" s="95" t="str">
        <f>IF(ISBLANK('Decision Sheet'!K35),"",'Decision Sheet'!K35)</f>
        <v/>
      </c>
      <c r="J22" s="95" t="str">
        <f>IF(ISBLANK('Decision Sheet'!L35),"",'Decision Sheet'!L35)</f>
        <v/>
      </c>
      <c r="K22" s="95" t="str">
        <f>IF(ISBLANK('Decision Sheet'!M35),"",'Decision Sheet'!M35)</f>
        <v/>
      </c>
      <c r="L22" s="95" t="str">
        <f>IF(ISBLANK('Decision Sheet'!N35),"",'Decision Sheet'!N35)</f>
        <v/>
      </c>
      <c r="M22" s="95" t="str">
        <f>IF(ISBLANK('Decision Sheet'!O35),"",'Decision Sheet'!O35)</f>
        <v/>
      </c>
      <c r="N22" s="95" t="str">
        <f>IF(ISBLANK('Decision Sheet'!P35),"",'Decision Sheet'!P35)</f>
        <v/>
      </c>
      <c r="O22" s="96" t="str">
        <f>IF(ISBLANK('Decision Sheet'!Q35),"",'Decision Sheet'!Q35)</f>
        <v/>
      </c>
    </row>
    <row r="23" spans="1:17" s="18" customFormat="1" ht="14.65" thickBot="1" x14ac:dyDescent="0.5">
      <c r="A23" s="38" t="s">
        <v>10</v>
      </c>
      <c r="B23" s="34"/>
      <c r="C23" s="34"/>
      <c r="D23" s="97" t="str">
        <f>IF(ISBLANK('Decision Sheet'!F36),"",'Decision Sheet'!F36)</f>
        <v/>
      </c>
      <c r="E23" s="98" t="str">
        <f>IF(ISBLANK('Decision Sheet'!G36),"",'Decision Sheet'!G36)</f>
        <v/>
      </c>
      <c r="F23" s="98" t="str">
        <f>IF(ISBLANK('Decision Sheet'!H36),"",'Decision Sheet'!H36)</f>
        <v/>
      </c>
      <c r="G23" s="98" t="str">
        <f>IF(ISBLANK('Decision Sheet'!I36),"",'Decision Sheet'!I36)</f>
        <v/>
      </c>
      <c r="H23" s="98" t="str">
        <f>IF(ISBLANK('Decision Sheet'!J36),"",'Decision Sheet'!J36)</f>
        <v/>
      </c>
      <c r="I23" s="98" t="str">
        <f>IF(ISBLANK('Decision Sheet'!K36),"",'Decision Sheet'!K36)</f>
        <v/>
      </c>
      <c r="J23" s="98" t="str">
        <f>IF(ISBLANK('Decision Sheet'!L36),"",'Decision Sheet'!L36)</f>
        <v/>
      </c>
      <c r="K23" s="98" t="str">
        <f>IF(ISBLANK('Decision Sheet'!M36),"",'Decision Sheet'!M36)</f>
        <v/>
      </c>
      <c r="L23" s="98" t="str">
        <f>IF(ISBLANK('Decision Sheet'!N36),"",'Decision Sheet'!N36)</f>
        <v/>
      </c>
      <c r="M23" s="98" t="str">
        <f>IF(ISBLANK('Decision Sheet'!O36),"",'Decision Sheet'!O36)</f>
        <v/>
      </c>
      <c r="N23" s="98" t="str">
        <f>IF(ISBLANK('Decision Sheet'!P36),"",'Decision Sheet'!P36)</f>
        <v/>
      </c>
      <c r="O23" s="99" t="str">
        <f>IF(ISBLANK('Decision Sheet'!Q36),"",'Decision Sheet'!Q36)</f>
        <v/>
      </c>
    </row>
    <row r="24" spans="1:17" s="18" customFormat="1" ht="14.65" thickBot="1" x14ac:dyDescent="0.5">
      <c r="A24" s="36" t="s">
        <v>179</v>
      </c>
      <c r="B24" s="34"/>
      <c r="C24" s="34"/>
      <c r="D24" s="34"/>
      <c r="E24" s="34"/>
      <c r="F24" s="34"/>
      <c r="G24" s="34"/>
      <c r="H24" s="34"/>
      <c r="I24" s="34"/>
      <c r="J24" s="34"/>
      <c r="K24" s="34"/>
      <c r="L24" s="34"/>
      <c r="M24" s="34"/>
      <c r="N24" s="34"/>
      <c r="O24" s="34"/>
    </row>
    <row r="25" spans="1:17" s="18" customFormat="1" x14ac:dyDescent="0.45">
      <c r="A25" s="38" t="s">
        <v>7</v>
      </c>
      <c r="B25" s="34"/>
      <c r="C25" s="34"/>
      <c r="D25" s="130" t="str">
        <f>IF((D20=""),"",VLOOKUP(D20,$B$4:$H$17,4,FALSE))</f>
        <v/>
      </c>
      <c r="E25" s="131" t="str">
        <f t="shared" ref="E25:O25" si="0">IF((E20=""),"",VLOOKUP(E20,$B$4:$H$17,4,FALSE))</f>
        <v/>
      </c>
      <c r="F25" s="131" t="str">
        <f t="shared" si="0"/>
        <v/>
      </c>
      <c r="G25" s="131" t="str">
        <f t="shared" si="0"/>
        <v/>
      </c>
      <c r="H25" s="131" t="str">
        <f t="shared" si="0"/>
        <v/>
      </c>
      <c r="I25" s="131" t="str">
        <f t="shared" si="0"/>
        <v/>
      </c>
      <c r="J25" s="131" t="str">
        <f t="shared" si="0"/>
        <v/>
      </c>
      <c r="K25" s="131" t="str">
        <f t="shared" si="0"/>
        <v/>
      </c>
      <c r="L25" s="131" t="str">
        <f t="shared" si="0"/>
        <v/>
      </c>
      <c r="M25" s="131" t="str">
        <f t="shared" si="0"/>
        <v/>
      </c>
      <c r="N25" s="131" t="str">
        <f t="shared" si="0"/>
        <v/>
      </c>
      <c r="O25" s="132" t="str">
        <f t="shared" si="0"/>
        <v/>
      </c>
    </row>
    <row r="26" spans="1:17" s="18" customFormat="1" x14ac:dyDescent="0.45">
      <c r="A26" s="38" t="s">
        <v>8</v>
      </c>
      <c r="B26" s="34"/>
      <c r="C26" s="34"/>
      <c r="D26" s="133" t="str">
        <f>IF((D21=""),"",VLOOKUP(D21,$B$4:$H$17,5,FALSE))</f>
        <v/>
      </c>
      <c r="E26" s="134" t="str">
        <f t="shared" ref="E26:O26" si="1">IF((E21=""),"",VLOOKUP(E21,$B$4:$H$17,5,FALSE))</f>
        <v/>
      </c>
      <c r="F26" s="134" t="str">
        <f t="shared" si="1"/>
        <v/>
      </c>
      <c r="G26" s="134" t="str">
        <f t="shared" si="1"/>
        <v/>
      </c>
      <c r="H26" s="134" t="str">
        <f t="shared" si="1"/>
        <v/>
      </c>
      <c r="I26" s="134" t="str">
        <f t="shared" si="1"/>
        <v/>
      </c>
      <c r="J26" s="134" t="str">
        <f t="shared" si="1"/>
        <v/>
      </c>
      <c r="K26" s="134" t="str">
        <f t="shared" si="1"/>
        <v/>
      </c>
      <c r="L26" s="134" t="str">
        <f t="shared" si="1"/>
        <v/>
      </c>
      <c r="M26" s="134" t="str">
        <f t="shared" si="1"/>
        <v/>
      </c>
      <c r="N26" s="134" t="str">
        <f t="shared" si="1"/>
        <v/>
      </c>
      <c r="O26" s="135" t="str">
        <f t="shared" si="1"/>
        <v/>
      </c>
    </row>
    <row r="27" spans="1:17" s="18" customFormat="1" x14ac:dyDescent="0.45">
      <c r="A27" s="38" t="s">
        <v>9</v>
      </c>
      <c r="B27" s="34"/>
      <c r="C27" s="34"/>
      <c r="D27" s="133" t="str">
        <f>IF(D22="","",VLOOKUP(D22,$B$4:$H$17,6,FALSE))</f>
        <v/>
      </c>
      <c r="E27" s="134" t="str">
        <f t="shared" ref="E27:O27" si="2">IF(E22="","",VLOOKUP(E22,$B$4:$H$17,6,FALSE))</f>
        <v/>
      </c>
      <c r="F27" s="134" t="str">
        <f t="shared" si="2"/>
        <v/>
      </c>
      <c r="G27" s="134" t="str">
        <f t="shared" si="2"/>
        <v/>
      </c>
      <c r="H27" s="134" t="str">
        <f t="shared" si="2"/>
        <v/>
      </c>
      <c r="I27" s="134" t="str">
        <f t="shared" si="2"/>
        <v/>
      </c>
      <c r="J27" s="134" t="str">
        <f t="shared" si="2"/>
        <v/>
      </c>
      <c r="K27" s="134" t="str">
        <f t="shared" si="2"/>
        <v/>
      </c>
      <c r="L27" s="134" t="str">
        <f t="shared" si="2"/>
        <v/>
      </c>
      <c r="M27" s="134" t="str">
        <f t="shared" si="2"/>
        <v/>
      </c>
      <c r="N27" s="134" t="str">
        <f t="shared" si="2"/>
        <v/>
      </c>
      <c r="O27" s="135" t="str">
        <f t="shared" si="2"/>
        <v/>
      </c>
    </row>
    <row r="28" spans="1:17" s="18" customFormat="1" ht="14.65" thickBot="1" x14ac:dyDescent="0.5">
      <c r="A28" s="38" t="s">
        <v>10</v>
      </c>
      <c r="B28" s="34"/>
      <c r="C28" s="34"/>
      <c r="D28" s="136" t="str">
        <f>IF(D23="","",VLOOKUP(D23,$B$4:$H$17,7,FALSE))</f>
        <v/>
      </c>
      <c r="E28" s="137" t="str">
        <f t="shared" ref="E28:O28" si="3">IF(E23="","",VLOOKUP(E23,$B$4:$H$17,7,FALSE))</f>
        <v/>
      </c>
      <c r="F28" s="137" t="str">
        <f t="shared" si="3"/>
        <v/>
      </c>
      <c r="G28" s="137" t="str">
        <f t="shared" si="3"/>
        <v/>
      </c>
      <c r="H28" s="137" t="str">
        <f t="shared" si="3"/>
        <v/>
      </c>
      <c r="I28" s="137" t="str">
        <f t="shared" si="3"/>
        <v/>
      </c>
      <c r="J28" s="137" t="str">
        <f t="shared" si="3"/>
        <v/>
      </c>
      <c r="K28" s="137" t="str">
        <f t="shared" si="3"/>
        <v/>
      </c>
      <c r="L28" s="137" t="str">
        <f t="shared" si="3"/>
        <v/>
      </c>
      <c r="M28" s="137" t="str">
        <f t="shared" si="3"/>
        <v/>
      </c>
      <c r="N28" s="137" t="str">
        <f t="shared" si="3"/>
        <v/>
      </c>
      <c r="O28" s="138" t="str">
        <f t="shared" si="3"/>
        <v/>
      </c>
    </row>
    <row r="29" spans="1:17" x14ac:dyDescent="0.45">
      <c r="A29" s="62" t="s">
        <v>60</v>
      </c>
    </row>
    <row r="30" spans="1:17" x14ac:dyDescent="0.45">
      <c r="B30" s="8" t="s">
        <v>114</v>
      </c>
      <c r="C30" s="8"/>
      <c r="D30" s="8"/>
      <c r="E30" s="8"/>
      <c r="F30" s="8"/>
      <c r="G30" s="8"/>
      <c r="H30" s="8"/>
    </row>
    <row r="31" spans="1:17" x14ac:dyDescent="0.45">
      <c r="A31" t="s">
        <v>61</v>
      </c>
      <c r="B31" t="s">
        <v>2</v>
      </c>
      <c r="C31" t="s">
        <v>3</v>
      </c>
      <c r="D31" t="s">
        <v>21</v>
      </c>
      <c r="E31" t="s">
        <v>22</v>
      </c>
      <c r="F31" t="s">
        <v>4</v>
      </c>
      <c r="G31" t="s">
        <v>5</v>
      </c>
      <c r="H31" t="s">
        <v>6</v>
      </c>
      <c r="I31" t="s">
        <v>14</v>
      </c>
      <c r="J31" t="s">
        <v>15</v>
      </c>
      <c r="K31" t="s">
        <v>16</v>
      </c>
      <c r="L31" t="s">
        <v>17</v>
      </c>
      <c r="M31" t="s">
        <v>18</v>
      </c>
      <c r="N31" t="s">
        <v>19</v>
      </c>
      <c r="O31" t="s">
        <v>20</v>
      </c>
      <c r="P31" t="s">
        <v>112</v>
      </c>
      <c r="Q31" t="s">
        <v>74</v>
      </c>
    </row>
    <row r="32" spans="1:17" x14ac:dyDescent="0.45">
      <c r="A32" s="21" t="str">
        <f>'Decision Sheet'!F$2</f>
        <v>Period 1</v>
      </c>
      <c r="B32" s="8">
        <f>IF(ISERROR(VLOOKUP(B$31,$D$20:$D$24,1,FALSE)),0,VLOOKUP(B$31,$B$4:$D$17,3))</f>
        <v>0</v>
      </c>
      <c r="C32" s="8">
        <f>IF(ISERROR(VLOOKUP(C$31,$D$20:$D$24,1,FALSE)),0,VLOOKUP(C$31,$B$4:$D$17,3))</f>
        <v>0</v>
      </c>
      <c r="D32" s="8">
        <f>IF(ISERROR(VLOOKUP(D$31,$D$20:$D$24,1,FALSE)),0,VLOOKUP(D$31,$B$4:$D$17,3))</f>
        <v>0</v>
      </c>
      <c r="E32" s="8">
        <f t="shared" ref="E32:O32" si="4">IF(ISERROR(VLOOKUP(E$31,$D$20:$D$24,1,FALSE)),0,VLOOKUP(E$31,$B$4:$D$17,3))</f>
        <v>0</v>
      </c>
      <c r="F32" s="8">
        <f t="shared" si="4"/>
        <v>0</v>
      </c>
      <c r="G32" s="8">
        <f t="shared" si="4"/>
        <v>0</v>
      </c>
      <c r="H32" s="8">
        <f t="shared" si="4"/>
        <v>0</v>
      </c>
      <c r="I32" s="8">
        <f t="shared" si="4"/>
        <v>0</v>
      </c>
      <c r="J32" s="8">
        <f t="shared" si="4"/>
        <v>0</v>
      </c>
      <c r="K32" s="8">
        <f t="shared" si="4"/>
        <v>0</v>
      </c>
      <c r="L32" s="8">
        <f t="shared" si="4"/>
        <v>0</v>
      </c>
      <c r="M32" s="8">
        <f t="shared" si="4"/>
        <v>0</v>
      </c>
      <c r="N32" s="8">
        <f t="shared" si="4"/>
        <v>0</v>
      </c>
      <c r="O32" s="8">
        <f t="shared" si="4"/>
        <v>0</v>
      </c>
      <c r="P32" s="8">
        <f t="shared" ref="P32:P38" si="5">SUM(B32:O32,Q32)</f>
        <v>0</v>
      </c>
      <c r="Q32" s="22"/>
    </row>
    <row r="33" spans="1:18" x14ac:dyDescent="0.45">
      <c r="A33" s="21" t="str">
        <f>'Decision Sheet'!G$2</f>
        <v>Period 2</v>
      </c>
      <c r="B33" s="8">
        <f t="shared" ref="B33:O33" si="6">IF(ISERROR(VLOOKUP(B$31,$E$20:$E$24,1,FALSE)),0,VLOOKUP(B$31,$B$4:$D$17,3))</f>
        <v>0</v>
      </c>
      <c r="C33" s="8">
        <f t="shared" si="6"/>
        <v>0</v>
      </c>
      <c r="D33" s="8">
        <f t="shared" si="6"/>
        <v>0</v>
      </c>
      <c r="E33" s="8">
        <f t="shared" si="6"/>
        <v>0</v>
      </c>
      <c r="F33" s="8">
        <f t="shared" si="6"/>
        <v>0</v>
      </c>
      <c r="G33" s="8">
        <f t="shared" si="6"/>
        <v>0</v>
      </c>
      <c r="H33" s="8">
        <f t="shared" si="6"/>
        <v>0</v>
      </c>
      <c r="I33" s="8">
        <f t="shared" si="6"/>
        <v>0</v>
      </c>
      <c r="J33" s="8">
        <f t="shared" si="6"/>
        <v>0</v>
      </c>
      <c r="K33" s="8">
        <f t="shared" si="6"/>
        <v>0</v>
      </c>
      <c r="L33" s="8">
        <f t="shared" si="6"/>
        <v>0</v>
      </c>
      <c r="M33" s="8">
        <f t="shared" si="6"/>
        <v>0</v>
      </c>
      <c r="N33" s="8">
        <f t="shared" si="6"/>
        <v>0</v>
      </c>
      <c r="O33" s="8">
        <f t="shared" si="6"/>
        <v>0</v>
      </c>
      <c r="P33" s="8">
        <f t="shared" si="5"/>
        <v>0</v>
      </c>
      <c r="Q33" s="22"/>
    </row>
    <row r="34" spans="1:18" x14ac:dyDescent="0.45">
      <c r="A34" s="21" t="str">
        <f>'Decision Sheet'!H$2</f>
        <v>Period 3</v>
      </c>
      <c r="B34" s="8">
        <f t="shared" ref="B34:O34" si="7">IF(ISERROR(VLOOKUP(B$31,$F$20:$F$24,1,FALSE)),0,VLOOKUP(B$31,$B$4:$D$17,3))</f>
        <v>0</v>
      </c>
      <c r="C34" s="8">
        <f t="shared" si="7"/>
        <v>0</v>
      </c>
      <c r="D34" s="8">
        <f t="shared" si="7"/>
        <v>0</v>
      </c>
      <c r="E34" s="8">
        <f t="shared" si="7"/>
        <v>0</v>
      </c>
      <c r="F34" s="8">
        <f t="shared" si="7"/>
        <v>0</v>
      </c>
      <c r="G34" s="8">
        <f t="shared" si="7"/>
        <v>0</v>
      </c>
      <c r="H34" s="8">
        <f t="shared" si="7"/>
        <v>0</v>
      </c>
      <c r="I34" s="8">
        <f t="shared" si="7"/>
        <v>0</v>
      </c>
      <c r="J34" s="8">
        <f t="shared" si="7"/>
        <v>0</v>
      </c>
      <c r="K34" s="8">
        <f t="shared" si="7"/>
        <v>0</v>
      </c>
      <c r="L34" s="8">
        <f t="shared" si="7"/>
        <v>0</v>
      </c>
      <c r="M34" s="8">
        <f t="shared" si="7"/>
        <v>0</v>
      </c>
      <c r="N34" s="8">
        <f t="shared" si="7"/>
        <v>0</v>
      </c>
      <c r="O34" s="8">
        <f t="shared" si="7"/>
        <v>0</v>
      </c>
      <c r="P34" s="8">
        <f t="shared" si="5"/>
        <v>0</v>
      </c>
      <c r="Q34" s="22"/>
      <c r="R34" s="21"/>
    </row>
    <row r="35" spans="1:18" x14ac:dyDescent="0.45">
      <c r="A35" s="21" t="str">
        <f>'Decision Sheet'!I$2</f>
        <v>Period 4</v>
      </c>
      <c r="B35" s="8">
        <f t="shared" ref="B35:O35" si="8">IF(ISERROR(VLOOKUP(B$31,$G$20:$G$24,1,FALSE)),0,VLOOKUP(B$31,$B$4:$D$17,3))</f>
        <v>0</v>
      </c>
      <c r="C35" s="8">
        <f t="shared" si="8"/>
        <v>0</v>
      </c>
      <c r="D35" s="8">
        <f t="shared" si="8"/>
        <v>0</v>
      </c>
      <c r="E35" s="8">
        <f t="shared" si="8"/>
        <v>0</v>
      </c>
      <c r="F35" s="8">
        <f t="shared" si="8"/>
        <v>0</v>
      </c>
      <c r="G35" s="8">
        <f t="shared" si="8"/>
        <v>0</v>
      </c>
      <c r="H35" s="8">
        <f t="shared" si="8"/>
        <v>0</v>
      </c>
      <c r="I35" s="8">
        <f t="shared" si="8"/>
        <v>0</v>
      </c>
      <c r="J35" s="8">
        <f t="shared" si="8"/>
        <v>0</v>
      </c>
      <c r="K35" s="8">
        <f t="shared" si="8"/>
        <v>0</v>
      </c>
      <c r="L35" s="8">
        <f t="shared" si="8"/>
        <v>0</v>
      </c>
      <c r="M35" s="8">
        <f t="shared" si="8"/>
        <v>0</v>
      </c>
      <c r="N35" s="8">
        <f t="shared" si="8"/>
        <v>0</v>
      </c>
      <c r="O35" s="8">
        <f t="shared" si="8"/>
        <v>0</v>
      </c>
      <c r="P35" s="8">
        <f t="shared" si="5"/>
        <v>0</v>
      </c>
      <c r="Q35" s="22"/>
      <c r="R35" s="21"/>
    </row>
    <row r="36" spans="1:18" x14ac:dyDescent="0.45">
      <c r="A36" s="21" t="str">
        <f>'Decision Sheet'!J$2</f>
        <v>Period 5</v>
      </c>
      <c r="B36" s="8">
        <f t="shared" ref="B36:O36" si="9">IF(ISERROR(VLOOKUP(B$31,$H$20:$H$24,1,FALSE)),0,VLOOKUP(B$31,$B$4:$D$17,3))</f>
        <v>0</v>
      </c>
      <c r="C36" s="8">
        <f t="shared" si="9"/>
        <v>0</v>
      </c>
      <c r="D36" s="8">
        <f t="shared" si="9"/>
        <v>0</v>
      </c>
      <c r="E36" s="8">
        <f t="shared" si="9"/>
        <v>0</v>
      </c>
      <c r="F36" s="8">
        <f t="shared" si="9"/>
        <v>0</v>
      </c>
      <c r="G36" s="8">
        <f t="shared" si="9"/>
        <v>0</v>
      </c>
      <c r="H36" s="8">
        <f t="shared" si="9"/>
        <v>0</v>
      </c>
      <c r="I36" s="8">
        <f t="shared" si="9"/>
        <v>0</v>
      </c>
      <c r="J36" s="8">
        <f t="shared" si="9"/>
        <v>0</v>
      </c>
      <c r="K36" s="8">
        <f t="shared" si="9"/>
        <v>0</v>
      </c>
      <c r="L36" s="8">
        <f t="shared" si="9"/>
        <v>0</v>
      </c>
      <c r="M36" s="8">
        <f t="shared" si="9"/>
        <v>0</v>
      </c>
      <c r="N36" s="8">
        <f t="shared" si="9"/>
        <v>0</v>
      </c>
      <c r="O36" s="8">
        <f t="shared" si="9"/>
        <v>0</v>
      </c>
      <c r="P36" s="8">
        <f t="shared" si="5"/>
        <v>0</v>
      </c>
      <c r="Q36" s="22"/>
      <c r="R36" s="21"/>
    </row>
    <row r="37" spans="1:18" x14ac:dyDescent="0.45">
      <c r="A37" s="21" t="str">
        <f>'Decision Sheet'!K$2</f>
        <v>Period 6</v>
      </c>
      <c r="B37" s="8">
        <f t="shared" ref="B37:O37" si="10">IF(ISERROR(VLOOKUP(B$31,$I$20:$I$24,1,FALSE)),0,VLOOKUP(B$31,$B$4:$D$17,3))</f>
        <v>0</v>
      </c>
      <c r="C37" s="8">
        <f t="shared" si="10"/>
        <v>0</v>
      </c>
      <c r="D37" s="8">
        <f t="shared" si="10"/>
        <v>0</v>
      </c>
      <c r="E37" s="8">
        <f t="shared" si="10"/>
        <v>0</v>
      </c>
      <c r="F37" s="8">
        <f t="shared" si="10"/>
        <v>0</v>
      </c>
      <c r="G37" s="8">
        <f t="shared" si="10"/>
        <v>0</v>
      </c>
      <c r="H37" s="8">
        <f t="shared" si="10"/>
        <v>0</v>
      </c>
      <c r="I37" s="8">
        <f t="shared" si="10"/>
        <v>0</v>
      </c>
      <c r="J37" s="8">
        <f t="shared" si="10"/>
        <v>0</v>
      </c>
      <c r="K37" s="8">
        <f t="shared" si="10"/>
        <v>0</v>
      </c>
      <c r="L37" s="8">
        <f t="shared" si="10"/>
        <v>0</v>
      </c>
      <c r="M37" s="8">
        <f t="shared" si="10"/>
        <v>0</v>
      </c>
      <c r="N37" s="8">
        <f t="shared" si="10"/>
        <v>0</v>
      </c>
      <c r="O37" s="8">
        <f t="shared" si="10"/>
        <v>0</v>
      </c>
      <c r="P37" s="8">
        <f t="shared" si="5"/>
        <v>0</v>
      </c>
      <c r="Q37" s="22"/>
      <c r="R37" s="21"/>
    </row>
    <row r="38" spans="1:18" x14ac:dyDescent="0.45">
      <c r="A38" s="21" t="str">
        <f>'Decision Sheet'!L$2</f>
        <v>Period 7</v>
      </c>
      <c r="B38" s="8">
        <f t="shared" ref="B38:O38" si="11">IF(ISERROR(VLOOKUP(B$31,$J$20:$J$24,1,FALSE)),0,VLOOKUP(B$31,$B$4:$D$17,3))</f>
        <v>0</v>
      </c>
      <c r="C38" s="8">
        <f t="shared" si="11"/>
        <v>0</v>
      </c>
      <c r="D38" s="8">
        <f t="shared" si="11"/>
        <v>0</v>
      </c>
      <c r="E38" s="8">
        <f t="shared" si="11"/>
        <v>0</v>
      </c>
      <c r="F38" s="8">
        <f t="shared" si="11"/>
        <v>0</v>
      </c>
      <c r="G38" s="8">
        <f t="shared" si="11"/>
        <v>0</v>
      </c>
      <c r="H38" s="8">
        <f t="shared" si="11"/>
        <v>0</v>
      </c>
      <c r="I38" s="8">
        <f t="shared" si="11"/>
        <v>0</v>
      </c>
      <c r="J38" s="8">
        <f t="shared" si="11"/>
        <v>0</v>
      </c>
      <c r="K38" s="8">
        <f t="shared" si="11"/>
        <v>0</v>
      </c>
      <c r="L38" s="8">
        <f t="shared" si="11"/>
        <v>0</v>
      </c>
      <c r="M38" s="8">
        <f t="shared" si="11"/>
        <v>0</v>
      </c>
      <c r="N38" s="8">
        <f t="shared" si="11"/>
        <v>0</v>
      </c>
      <c r="O38" s="8">
        <f t="shared" si="11"/>
        <v>0</v>
      </c>
      <c r="P38" s="8">
        <f t="shared" si="5"/>
        <v>0</v>
      </c>
      <c r="Q38" s="22"/>
      <c r="R38" s="21"/>
    </row>
    <row r="39" spans="1:18" x14ac:dyDescent="0.45">
      <c r="A39" s="21" t="str">
        <f>'Decision Sheet'!M$2</f>
        <v>Period 8</v>
      </c>
      <c r="B39" s="8">
        <f t="shared" ref="B39:O39" si="12">IF(ISERROR(VLOOKUP(B$31,$K$20:$K$24,1,FALSE)),0,VLOOKUP(B$31,$B$4:$D$17,3))</f>
        <v>0</v>
      </c>
      <c r="C39" s="8">
        <f t="shared" si="12"/>
        <v>0</v>
      </c>
      <c r="D39" s="8">
        <f t="shared" si="12"/>
        <v>0</v>
      </c>
      <c r="E39" s="8">
        <f t="shared" si="12"/>
        <v>0</v>
      </c>
      <c r="F39" s="8">
        <f t="shared" si="12"/>
        <v>0</v>
      </c>
      <c r="G39" s="8">
        <f t="shared" si="12"/>
        <v>0</v>
      </c>
      <c r="H39" s="8">
        <f t="shared" si="12"/>
        <v>0</v>
      </c>
      <c r="I39" s="8">
        <f t="shared" si="12"/>
        <v>0</v>
      </c>
      <c r="J39" s="8">
        <f t="shared" si="12"/>
        <v>0</v>
      </c>
      <c r="K39" s="8">
        <f t="shared" si="12"/>
        <v>0</v>
      </c>
      <c r="L39" s="8">
        <f t="shared" si="12"/>
        <v>0</v>
      </c>
      <c r="M39" s="8">
        <f t="shared" si="12"/>
        <v>0</v>
      </c>
      <c r="N39" s="8">
        <f t="shared" si="12"/>
        <v>0</v>
      </c>
      <c r="O39" s="8">
        <f t="shared" si="12"/>
        <v>0</v>
      </c>
      <c r="P39" s="8">
        <f t="shared" ref="P39:P43" si="13">SUM(B39:O39,Q39)</f>
        <v>0</v>
      </c>
      <c r="Q39" s="22"/>
      <c r="R39" s="21"/>
    </row>
    <row r="40" spans="1:18" x14ac:dyDescent="0.45">
      <c r="A40" s="21" t="str">
        <f>'Decision Sheet'!N$2</f>
        <v>Period 9</v>
      </c>
      <c r="B40" s="8">
        <f t="shared" ref="B40:O40" si="14">IF(ISERROR(VLOOKUP(B$31,$L$20:$L$24,1,FALSE)),0,VLOOKUP(B$31,$B$4:$D$17,3))</f>
        <v>0</v>
      </c>
      <c r="C40" s="8">
        <f t="shared" si="14"/>
        <v>0</v>
      </c>
      <c r="D40" s="8">
        <f t="shared" si="14"/>
        <v>0</v>
      </c>
      <c r="E40" s="8">
        <f t="shared" si="14"/>
        <v>0</v>
      </c>
      <c r="F40" s="8">
        <f t="shared" si="14"/>
        <v>0</v>
      </c>
      <c r="G40" s="8">
        <f t="shared" si="14"/>
        <v>0</v>
      </c>
      <c r="H40" s="8">
        <f t="shared" si="14"/>
        <v>0</v>
      </c>
      <c r="I40" s="8">
        <f t="shared" si="14"/>
        <v>0</v>
      </c>
      <c r="J40" s="8">
        <f t="shared" si="14"/>
        <v>0</v>
      </c>
      <c r="K40" s="8">
        <f t="shared" si="14"/>
        <v>0</v>
      </c>
      <c r="L40" s="8">
        <f t="shared" si="14"/>
        <v>0</v>
      </c>
      <c r="M40" s="8">
        <f t="shared" si="14"/>
        <v>0</v>
      </c>
      <c r="N40" s="8">
        <f t="shared" si="14"/>
        <v>0</v>
      </c>
      <c r="O40" s="8">
        <f t="shared" si="14"/>
        <v>0</v>
      </c>
      <c r="P40" s="8">
        <f t="shared" si="13"/>
        <v>0</v>
      </c>
      <c r="Q40" s="22"/>
      <c r="R40" s="21"/>
    </row>
    <row r="41" spans="1:18" x14ac:dyDescent="0.45">
      <c r="A41" s="21" t="str">
        <f>'Decision Sheet'!O$2</f>
        <v>Period 10</v>
      </c>
      <c r="B41" s="8">
        <f t="shared" ref="B41:O41" si="15">IF(ISERROR(VLOOKUP(B$31,$M$20:$M$24,1,FALSE)),0,VLOOKUP(B$31,$B$4:$D$17,3))</f>
        <v>0</v>
      </c>
      <c r="C41" s="8">
        <f t="shared" si="15"/>
        <v>0</v>
      </c>
      <c r="D41" s="8">
        <f t="shared" si="15"/>
        <v>0</v>
      </c>
      <c r="E41" s="8">
        <f t="shared" si="15"/>
        <v>0</v>
      </c>
      <c r="F41" s="8">
        <f t="shared" si="15"/>
        <v>0</v>
      </c>
      <c r="G41" s="8">
        <f t="shared" si="15"/>
        <v>0</v>
      </c>
      <c r="H41" s="8">
        <f t="shared" si="15"/>
        <v>0</v>
      </c>
      <c r="I41" s="8">
        <f t="shared" si="15"/>
        <v>0</v>
      </c>
      <c r="J41" s="8">
        <f t="shared" si="15"/>
        <v>0</v>
      </c>
      <c r="K41" s="8">
        <f t="shared" si="15"/>
        <v>0</v>
      </c>
      <c r="L41" s="8">
        <f t="shared" si="15"/>
        <v>0</v>
      </c>
      <c r="M41" s="8">
        <f t="shared" si="15"/>
        <v>0</v>
      </c>
      <c r="N41" s="8">
        <f t="shared" si="15"/>
        <v>0</v>
      </c>
      <c r="O41" s="8">
        <f t="shared" si="15"/>
        <v>0</v>
      </c>
      <c r="P41" s="8">
        <f t="shared" si="13"/>
        <v>0</v>
      </c>
      <c r="Q41" s="22"/>
      <c r="R41" s="21"/>
    </row>
    <row r="42" spans="1:18" x14ac:dyDescent="0.45">
      <c r="A42" s="21" t="str">
        <f>'Decision Sheet'!P$2</f>
        <v>Period 11</v>
      </c>
      <c r="B42" s="8">
        <f t="shared" ref="B42:O42" si="16">IF(ISERROR(VLOOKUP(B$31,$N$20:$N$24,1,FALSE)),0,VLOOKUP(B$31,$B$4:$D$17,3))</f>
        <v>0</v>
      </c>
      <c r="C42" s="8">
        <f t="shared" si="16"/>
        <v>0</v>
      </c>
      <c r="D42" s="8">
        <f t="shared" si="16"/>
        <v>0</v>
      </c>
      <c r="E42" s="8">
        <f t="shared" si="16"/>
        <v>0</v>
      </c>
      <c r="F42" s="8">
        <f t="shared" si="16"/>
        <v>0</v>
      </c>
      <c r="G42" s="8">
        <f t="shared" si="16"/>
        <v>0</v>
      </c>
      <c r="H42" s="8">
        <f t="shared" si="16"/>
        <v>0</v>
      </c>
      <c r="I42" s="8">
        <f t="shared" si="16"/>
        <v>0</v>
      </c>
      <c r="J42" s="8">
        <f t="shared" si="16"/>
        <v>0</v>
      </c>
      <c r="K42" s="8">
        <f t="shared" si="16"/>
        <v>0</v>
      </c>
      <c r="L42" s="8">
        <f t="shared" si="16"/>
        <v>0</v>
      </c>
      <c r="M42" s="8">
        <f t="shared" si="16"/>
        <v>0</v>
      </c>
      <c r="N42" s="8">
        <f t="shared" si="16"/>
        <v>0</v>
      </c>
      <c r="O42" s="8">
        <f t="shared" si="16"/>
        <v>0</v>
      </c>
      <c r="P42" s="8">
        <f t="shared" si="13"/>
        <v>0</v>
      </c>
      <c r="Q42" s="22"/>
      <c r="R42" s="21"/>
    </row>
    <row r="43" spans="1:18" x14ac:dyDescent="0.45">
      <c r="A43" s="21" t="str">
        <f>'Decision Sheet'!Q$2</f>
        <v>Period 12</v>
      </c>
      <c r="B43" s="8">
        <f t="shared" ref="B43:O43" si="17">IF(ISERROR(VLOOKUP(B$31,$O$20:$O$24,1,FALSE)),0,VLOOKUP(B$31,$B$4:$D$17,3))</f>
        <v>0</v>
      </c>
      <c r="C43" s="8">
        <f t="shared" si="17"/>
        <v>0</v>
      </c>
      <c r="D43" s="8">
        <f t="shared" si="17"/>
        <v>0</v>
      </c>
      <c r="E43" s="8">
        <f t="shared" si="17"/>
        <v>0</v>
      </c>
      <c r="F43" s="8">
        <f t="shared" si="17"/>
        <v>0</v>
      </c>
      <c r="G43" s="8">
        <f t="shared" si="17"/>
        <v>0</v>
      </c>
      <c r="H43" s="8">
        <f t="shared" si="17"/>
        <v>0</v>
      </c>
      <c r="I43" s="8">
        <f t="shared" si="17"/>
        <v>0</v>
      </c>
      <c r="J43" s="8">
        <f t="shared" si="17"/>
        <v>0</v>
      </c>
      <c r="K43" s="8">
        <f t="shared" si="17"/>
        <v>0</v>
      </c>
      <c r="L43" s="8">
        <f t="shared" si="17"/>
        <v>0</v>
      </c>
      <c r="M43" s="8">
        <f t="shared" si="17"/>
        <v>0</v>
      </c>
      <c r="N43" s="8">
        <f t="shared" si="17"/>
        <v>0</v>
      </c>
      <c r="O43" s="8">
        <f t="shared" si="17"/>
        <v>0</v>
      </c>
      <c r="P43" s="8">
        <f t="shared" si="13"/>
        <v>0</v>
      </c>
      <c r="Q43" s="22"/>
      <c r="R43" s="21"/>
    </row>
    <row r="44" spans="1:18" x14ac:dyDescent="0.45">
      <c r="A44" t="s">
        <v>113</v>
      </c>
      <c r="B44" s="8">
        <f t="shared" ref="B44:O44" si="18">SUM(B32:B43)</f>
        <v>0</v>
      </c>
      <c r="C44" s="8">
        <f t="shared" si="18"/>
        <v>0</v>
      </c>
      <c r="D44" s="8">
        <f t="shared" si="18"/>
        <v>0</v>
      </c>
      <c r="E44" s="8">
        <f t="shared" si="18"/>
        <v>0</v>
      </c>
      <c r="F44" s="8">
        <f t="shared" si="18"/>
        <v>0</v>
      </c>
      <c r="G44" s="8">
        <f t="shared" si="18"/>
        <v>0</v>
      </c>
      <c r="H44" s="8">
        <f t="shared" si="18"/>
        <v>0</v>
      </c>
      <c r="I44" s="8">
        <f t="shared" si="18"/>
        <v>0</v>
      </c>
      <c r="J44" s="8">
        <f t="shared" si="18"/>
        <v>0</v>
      </c>
      <c r="K44" s="8">
        <f t="shared" si="18"/>
        <v>0</v>
      </c>
      <c r="L44" s="8">
        <f t="shared" si="18"/>
        <v>0</v>
      </c>
      <c r="M44" s="8">
        <f t="shared" si="18"/>
        <v>0</v>
      </c>
      <c r="N44" s="8">
        <f t="shared" si="18"/>
        <v>0</v>
      </c>
      <c r="O44" s="8">
        <f t="shared" si="18"/>
        <v>0</v>
      </c>
      <c r="P44" s="8">
        <f>SUM(P32:P43)</f>
        <v>0</v>
      </c>
      <c r="R44" s="21"/>
    </row>
    <row r="45" spans="1:18" x14ac:dyDescent="0.45">
      <c r="R45" s="21"/>
    </row>
    <row r="46" spans="1:18" ht="71.25" x14ac:dyDescent="0.45">
      <c r="A46" s="15" t="s">
        <v>101</v>
      </c>
      <c r="B46" s="18" t="s">
        <v>2</v>
      </c>
      <c r="C46" s="18" t="s">
        <v>3</v>
      </c>
      <c r="D46" s="18" t="s">
        <v>21</v>
      </c>
      <c r="E46" s="18" t="s">
        <v>22</v>
      </c>
      <c r="F46" s="18" t="s">
        <v>4</v>
      </c>
      <c r="G46" s="18" t="s">
        <v>5</v>
      </c>
      <c r="H46" s="18" t="s">
        <v>6</v>
      </c>
      <c r="I46" s="18" t="s">
        <v>14</v>
      </c>
      <c r="J46" s="18" t="s">
        <v>15</v>
      </c>
      <c r="K46" s="18" t="s">
        <v>16</v>
      </c>
      <c r="L46" s="18" t="s">
        <v>17</v>
      </c>
      <c r="M46" s="18" t="s">
        <v>18</v>
      </c>
      <c r="N46" s="18" t="s">
        <v>19</v>
      </c>
      <c r="O46" s="18" t="s">
        <v>20</v>
      </c>
      <c r="P46" s="18" t="s">
        <v>62</v>
      </c>
      <c r="R46" s="21"/>
    </row>
    <row r="47" spans="1:18" x14ac:dyDescent="0.45">
      <c r="A47" s="21" t="str">
        <f>'Decision Sheet'!F$2</f>
        <v>Period 1</v>
      </c>
      <c r="B47" s="8">
        <f t="shared" ref="B47:O47" si="19">IF(ISERROR(VLOOKUP(B$31,$D$20:$D$24,1,FALSE)),0,VLOOKUP(B$31,$B$4:$D$17,2))</f>
        <v>0</v>
      </c>
      <c r="C47" s="8">
        <f t="shared" si="19"/>
        <v>0</v>
      </c>
      <c r="D47" s="8">
        <f t="shared" si="19"/>
        <v>0</v>
      </c>
      <c r="E47" s="8">
        <f t="shared" si="19"/>
        <v>0</v>
      </c>
      <c r="F47" s="8">
        <f t="shared" si="19"/>
        <v>0</v>
      </c>
      <c r="G47" s="8">
        <f t="shared" si="19"/>
        <v>0</v>
      </c>
      <c r="H47" s="8">
        <f t="shared" si="19"/>
        <v>0</v>
      </c>
      <c r="I47" s="8">
        <f t="shared" si="19"/>
        <v>0</v>
      </c>
      <c r="J47" s="8">
        <f t="shared" si="19"/>
        <v>0</v>
      </c>
      <c r="K47" s="8">
        <f t="shared" si="19"/>
        <v>0</v>
      </c>
      <c r="L47" s="8">
        <f t="shared" si="19"/>
        <v>0</v>
      </c>
      <c r="M47" s="8">
        <f t="shared" si="19"/>
        <v>0</v>
      </c>
      <c r="N47" s="8">
        <f t="shared" si="19"/>
        <v>0</v>
      </c>
      <c r="O47" s="8">
        <f t="shared" si="19"/>
        <v>0</v>
      </c>
      <c r="P47" s="8">
        <f>SUM(B47:O47)</f>
        <v>0</v>
      </c>
      <c r="R47" s="21"/>
    </row>
    <row r="48" spans="1:18" x14ac:dyDescent="0.45">
      <c r="A48" s="21" t="str">
        <f>'Decision Sheet'!G$2</f>
        <v>Period 2</v>
      </c>
      <c r="B48" s="8">
        <f>IF(ISERROR(VLOOKUP(B$31,$E$20:$E$24,1,FALSE)),0,VLOOKUP(B$31,$B$4:$D$17,2)-SUM(B$47:B47))</f>
        <v>0</v>
      </c>
      <c r="C48" s="8">
        <f>IF(ISERROR(VLOOKUP(C$31,$E$20:$E$24,1,FALSE)),0,VLOOKUP(C$31,$B$4:$D$17,2)-SUM(C$47:C47))</f>
        <v>0</v>
      </c>
      <c r="D48" s="8">
        <f>IF(ISERROR(VLOOKUP(D$31,$E$20:$E$24,1,FALSE)),0,VLOOKUP(D$31,$B$4:$D$17,2)-SUM(D$47:D47))</f>
        <v>0</v>
      </c>
      <c r="E48" s="8">
        <f>IF(ISERROR(VLOOKUP(E$31,$E$20:$E$24,1,FALSE)),0,VLOOKUP(E$31,$B$4:$D$17,2)-SUM(E$47:E47))</f>
        <v>0</v>
      </c>
      <c r="F48" s="8">
        <f>IF(ISERROR(VLOOKUP(F$31,$E$20:$E$24,1,FALSE)),0,VLOOKUP(F$31,$B$4:$D$17,2)-SUM(F$47:F47))</f>
        <v>0</v>
      </c>
      <c r="G48" s="8">
        <f>IF(ISERROR(VLOOKUP(G$31,$E$20:$E$24,1,FALSE)),0,VLOOKUP(G$31,$B$4:$D$17,2)-SUM(G$47:G47))</f>
        <v>0</v>
      </c>
      <c r="H48" s="8">
        <f>IF(ISERROR(VLOOKUP(H$31,$E$20:$E$24,1,FALSE)),0,VLOOKUP(H$31,$B$4:$D$17,2)-SUM(H$47:H47))</f>
        <v>0</v>
      </c>
      <c r="I48" s="8">
        <f>IF(ISERROR(VLOOKUP(I$31,$E$20:$E$24,1,FALSE)),0,VLOOKUP(I$31,$B$4:$D$17,2)-SUM(I$47:I47))</f>
        <v>0</v>
      </c>
      <c r="J48" s="8">
        <f>IF(ISERROR(VLOOKUP(J$31,$E$20:$E$24,1,FALSE)),0,VLOOKUP(J$31,$B$4:$D$17,2)-SUM(J$47:J47))</f>
        <v>0</v>
      </c>
      <c r="K48" s="8">
        <f>IF(ISERROR(VLOOKUP(K$31,$E$20:$E$24,1,FALSE)),0,VLOOKUP(K$31,$B$4:$D$17,2)-SUM(K$47:K47))</f>
        <v>0</v>
      </c>
      <c r="L48" s="8">
        <f>IF(ISERROR(VLOOKUP(L$31,$E$20:$E$24,1,FALSE)),0,VLOOKUP(L$31,$B$4:$D$17,2)-SUM(L$47:L47))</f>
        <v>0</v>
      </c>
      <c r="M48" s="8">
        <f>IF(ISERROR(VLOOKUP(M$31,$E$20:$E$24,1,FALSE)),0,VLOOKUP(M$31,$B$4:$D$17,2)-SUM(M$47:M47))</f>
        <v>0</v>
      </c>
      <c r="N48" s="8">
        <f>IF(ISERROR(VLOOKUP(N$31,$E$20:$E$24,1,FALSE)),0,VLOOKUP(N$31,$B$4:$D$17,2)-SUM(N$47:N47))</f>
        <v>0</v>
      </c>
      <c r="O48" s="8">
        <f>IF(ISERROR(VLOOKUP(O$31,$E$20:$E$24,1,FALSE)),0,VLOOKUP(O$31,$B$4:$D$17,2)-SUM(O$47:O47))</f>
        <v>0</v>
      </c>
      <c r="P48" s="8">
        <f>SUM(B48:O48)</f>
        <v>0</v>
      </c>
    </row>
    <row r="49" spans="1:16" x14ac:dyDescent="0.45">
      <c r="A49" s="21" t="str">
        <f>'Decision Sheet'!H$2</f>
        <v>Period 3</v>
      </c>
      <c r="B49" s="8">
        <f>IF(ISERROR(VLOOKUP(B$31,$F$20:$F$24,1,FALSE)),0,VLOOKUP(B$31,$B$4:$D$17,2)-SUM(B$47:B48))</f>
        <v>0</v>
      </c>
      <c r="C49" s="8">
        <f>IF(ISERROR(VLOOKUP(C$31,$F$20:$F$24,1,FALSE)),0,VLOOKUP(C$31,$B$4:$D$17,2)-SUM(C$47:C48))</f>
        <v>0</v>
      </c>
      <c r="D49" s="8">
        <f>IF(ISERROR(VLOOKUP(D$31,$F$20:$F$24,1,FALSE)),0,VLOOKUP(D$31,$B$4:$D$17,2)-SUM(D$47:D48))</f>
        <v>0</v>
      </c>
      <c r="E49" s="8">
        <f>IF(ISERROR(VLOOKUP(E$31,$F$20:$F$24,1,FALSE)),0,VLOOKUP(E$31,$B$4:$D$17,2)-SUM(E$47:E48))</f>
        <v>0</v>
      </c>
      <c r="F49" s="8">
        <f>IF(ISERROR(VLOOKUP(F$31,$F$20:$F$24,1,FALSE)),0,VLOOKUP(F$31,$B$4:$D$17,2)-SUM(F$47:F48))</f>
        <v>0</v>
      </c>
      <c r="G49" s="8">
        <f>IF(ISERROR(VLOOKUP(G$31,$F$20:$F$24,1,FALSE)),0,VLOOKUP(G$31,$B$4:$D$17,2)-SUM(G$47:G48))</f>
        <v>0</v>
      </c>
      <c r="H49" s="8">
        <f>IF(ISERROR(VLOOKUP(H$31,$F$20:$F$24,1,FALSE)),0,VLOOKUP(H$31,$B$4:$D$17,2)-SUM(H$47:H48))</f>
        <v>0</v>
      </c>
      <c r="I49" s="8">
        <f>IF(ISERROR(VLOOKUP(I$31,$F$20:$F$24,1,FALSE)),0,VLOOKUP(I$31,$B$4:$D$17,2)-SUM(I$47:I48))</f>
        <v>0</v>
      </c>
      <c r="J49" s="8">
        <f>IF(ISERROR(VLOOKUP(J$31,$F$20:$F$24,1,FALSE)),0,VLOOKUP(J$31,$B$4:$D$17,2)-SUM(J$47:J48))</f>
        <v>0</v>
      </c>
      <c r="K49" s="8">
        <f>IF(ISERROR(VLOOKUP(K$31,$F$20:$F$24,1,FALSE)),0,VLOOKUP(K$31,$B$4:$D$17,2)-SUM(K$47:K48))</f>
        <v>0</v>
      </c>
      <c r="L49" s="8">
        <f>IF(ISERROR(VLOOKUP(L$31,$F$20:$F$24,1,FALSE)),0,VLOOKUP(L$31,$B$4:$D$17,2)-SUM(L$47:L48))</f>
        <v>0</v>
      </c>
      <c r="M49" s="8">
        <f>IF(ISERROR(VLOOKUP(M$31,$F$20:$F$24,1,FALSE)),0,VLOOKUP(M$31,$B$4:$D$17,2)-SUM(M$47:M48))</f>
        <v>0</v>
      </c>
      <c r="N49" s="8">
        <f>IF(ISERROR(VLOOKUP(N$31,$F$20:$F$24,1,FALSE)),0,VLOOKUP(N$31,$B$4:$D$17,2)-SUM(N$47:N48))</f>
        <v>0</v>
      </c>
      <c r="O49" s="8">
        <f>IF(ISERROR(VLOOKUP(O$31,$F$20:$F$24,1,FALSE)),0,VLOOKUP(O$31,$B$4:$D$17,2)-SUM(O$47:O48))</f>
        <v>0</v>
      </c>
      <c r="P49" s="8">
        <f t="shared" ref="P49:P58" si="20">SUM(B49:O49)</f>
        <v>0</v>
      </c>
    </row>
    <row r="50" spans="1:16" x14ac:dyDescent="0.45">
      <c r="A50" s="21" t="str">
        <f>'Decision Sheet'!I$2</f>
        <v>Period 4</v>
      </c>
      <c r="B50" s="8">
        <f>IF(ISERROR(VLOOKUP(B$31,$G$20:$G$24,1,FALSE)),0,VLOOKUP(B$31,$B$4:$D$17,2)-SUM(B$47:B48))</f>
        <v>0</v>
      </c>
      <c r="C50" s="8">
        <f>IF(ISERROR(VLOOKUP(C$31,$G$20:$G$24,1,FALSE)),0,VLOOKUP(C$31,$B$4:$D$17,2)-SUM(C$47:C48))</f>
        <v>0</v>
      </c>
      <c r="D50" s="8">
        <f>IF(ISERROR(VLOOKUP(D$31,$G$20:$G$24,1,FALSE)),0,VLOOKUP(D$31,$B$4:$D$17,2)-SUM(D$47:D48))</f>
        <v>0</v>
      </c>
      <c r="E50" s="8">
        <f>IF(ISERROR(VLOOKUP(E$31,$G$20:$G$24,1,FALSE)),0,VLOOKUP(E$31,$B$4:$D$17,2)-SUM(E$47:E48))</f>
        <v>0</v>
      </c>
      <c r="F50" s="8">
        <f>IF(ISERROR(VLOOKUP(F$31,$G$20:$G$24,1,FALSE)),0,VLOOKUP(F$31,$B$4:$D$17,2)-SUM(F$47:F48))</f>
        <v>0</v>
      </c>
      <c r="G50" s="8">
        <f>IF(ISERROR(VLOOKUP(G$31,$G$20:$G$24,1,FALSE)),0,VLOOKUP(G$31,$B$4:$D$17,2)-SUM(G$47:G48))</f>
        <v>0</v>
      </c>
      <c r="H50" s="8">
        <f>IF(ISERROR(VLOOKUP(H$31,$G$20:$G$24,1,FALSE)),0,VLOOKUP(H$31,$B$4:$D$17,2)-SUM(H$47:H48))</f>
        <v>0</v>
      </c>
      <c r="I50" s="8">
        <f>IF(ISERROR(VLOOKUP(I$31,$G$20:$G$24,1,FALSE)),0,VLOOKUP(I$31,$B$4:$D$17,2)-SUM(I$47:I48))</f>
        <v>0</v>
      </c>
      <c r="J50" s="8">
        <f>IF(ISERROR(VLOOKUP(J$31,$G$20:$G$24,1,FALSE)),0,VLOOKUP(J$31,$B$4:$D$17,2)-SUM(J$47:J48))</f>
        <v>0</v>
      </c>
      <c r="K50" s="8">
        <f>IF(ISERROR(VLOOKUP(K$31,$G$20:$G$24,1,FALSE)),0,VLOOKUP(K$31,$B$4:$D$17,2)-SUM(K$47:K48))</f>
        <v>0</v>
      </c>
      <c r="L50" s="8">
        <f>IF(ISERROR(VLOOKUP(L$31,$G$20:$G$24,1,FALSE)),0,VLOOKUP(L$31,$B$4:$D$17,2)-SUM(L$47:L48))</f>
        <v>0</v>
      </c>
      <c r="M50" s="8">
        <f>IF(ISERROR(VLOOKUP(M$31,$G$20:$G$24,1,FALSE)),0,VLOOKUP(M$31,$B$4:$D$17,2)-SUM(M$47:M48))</f>
        <v>0</v>
      </c>
      <c r="N50" s="8">
        <f>IF(ISERROR(VLOOKUP(N$31,$G$20:$G$24,1,FALSE)),0,VLOOKUP(N$31,$B$4:$D$17,2)-SUM(N$47:N48))</f>
        <v>0</v>
      </c>
      <c r="O50" s="8">
        <f>IF(ISERROR(VLOOKUP(O$31,$G$20:$G$24,1,FALSE)),0,VLOOKUP(O$31,$B$4:$D$17,2)-SUM(O$47:O48))</f>
        <v>0</v>
      </c>
      <c r="P50" s="8">
        <f t="shared" si="20"/>
        <v>0</v>
      </c>
    </row>
    <row r="51" spans="1:16" x14ac:dyDescent="0.45">
      <c r="A51" s="21" t="str">
        <f>'Decision Sheet'!J$2</f>
        <v>Period 5</v>
      </c>
      <c r="B51" s="8">
        <f>IF(ISERROR(VLOOKUP(B$31,$H$20:$H$24,1,FALSE)),0,VLOOKUP(B$31,$B$4:$D$17,2)-SUM(B$47:B48))</f>
        <v>0</v>
      </c>
      <c r="C51" s="8">
        <f>IF(ISERROR(VLOOKUP(C$31,$H$20:$H$24,1,FALSE)),0,VLOOKUP(C$31,$B$4:$D$17,2)-SUM(C$47:C48))</f>
        <v>0</v>
      </c>
      <c r="D51" s="8">
        <f>IF(ISERROR(VLOOKUP(D$31,$H$20:$H$24,1,FALSE)),0,VLOOKUP(D$31,$B$4:$D$17,2)-SUM(D$47:D48))</f>
        <v>0</v>
      </c>
      <c r="E51" s="8">
        <f>IF(ISERROR(VLOOKUP(E$31,$H$20:$H$24,1,FALSE)),0,VLOOKUP(E$31,$B$4:$D$17,2)-SUM(E$47:E48))</f>
        <v>0</v>
      </c>
      <c r="F51" s="8">
        <f>IF(ISERROR(VLOOKUP(F$31,$H$20:$H$24,1,FALSE)),0,VLOOKUP(F$31,$B$4:$D$17,2)-SUM(F$47:F48))</f>
        <v>0</v>
      </c>
      <c r="G51" s="8">
        <f>IF(ISERROR(VLOOKUP(G$31,$H$20:$H$24,1,FALSE)),0,VLOOKUP(G$31,$B$4:$D$17,2)-SUM(G$47:G48))</f>
        <v>0</v>
      </c>
      <c r="H51" s="8">
        <f>IF(ISERROR(VLOOKUP(H$31,$H$20:$H$24,1,FALSE)),0,VLOOKUP(H$31,$B$4:$D$17,2)-SUM(H$47:H48))</f>
        <v>0</v>
      </c>
      <c r="I51" s="8">
        <f>IF(ISERROR(VLOOKUP(I$31,$H$20:$H$24,1,FALSE)),0,VLOOKUP(I$31,$B$4:$D$17,2)-SUM(I$47:I48))</f>
        <v>0</v>
      </c>
      <c r="J51" s="8">
        <f>IF(ISERROR(VLOOKUP(J$31,$H$20:$H$24,1,FALSE)),0,VLOOKUP(J$31,$B$4:$D$17,2)-SUM(J$47:J48))</f>
        <v>0</v>
      </c>
      <c r="K51" s="8">
        <f>IF(ISERROR(VLOOKUP(K$31,$H$20:$H$24,1,FALSE)),0,VLOOKUP(K$31,$B$4:$D$17,2)-SUM(K$47:K48))</f>
        <v>0</v>
      </c>
      <c r="L51" s="8">
        <f>IF(ISERROR(VLOOKUP(L$31,$H$20:$H$24,1,FALSE)),0,VLOOKUP(L$31,$B$4:$D$17,2)-SUM(L$47:L48))</f>
        <v>0</v>
      </c>
      <c r="M51" s="8">
        <f>IF(ISERROR(VLOOKUP(M$31,$H$20:$H$24,1,FALSE)),0,VLOOKUP(M$31,$B$4:$D$17,2)-SUM(M$47:M48))</f>
        <v>0</v>
      </c>
      <c r="N51" s="8">
        <f>IF(ISERROR(VLOOKUP(N$31,$H$20:$H$24,1,FALSE)),0,VLOOKUP(N$31,$B$4:$D$17,2)-SUM(N$47:N48))</f>
        <v>0</v>
      </c>
      <c r="O51" s="8">
        <f>IF(ISERROR(VLOOKUP(O$31,$H$20:$H$24,1,FALSE)),0,VLOOKUP(O$31,$B$4:$D$17,2)-SUM(O$47:O48))</f>
        <v>0</v>
      </c>
      <c r="P51" s="8">
        <f t="shared" si="20"/>
        <v>0</v>
      </c>
    </row>
    <row r="52" spans="1:16" x14ac:dyDescent="0.45">
      <c r="A52" s="21" t="str">
        <f>'Decision Sheet'!K$2</f>
        <v>Period 6</v>
      </c>
      <c r="B52" s="8">
        <f>IF(ISERROR(VLOOKUP(B$31,$I$20:$I$24,1,FALSE)),0,VLOOKUP(B$31,$B$4:$D$17,2)-SUM(B$47:B48))</f>
        <v>0</v>
      </c>
      <c r="C52" s="8">
        <f>IF(ISERROR(VLOOKUP(C$31,$I$20:$I$24,1,FALSE)),0,VLOOKUP(C$31,$B$4:$D$17,2)-SUM(C$47:C48))</f>
        <v>0</v>
      </c>
      <c r="D52" s="8">
        <f>IF(ISERROR(VLOOKUP(D$31,$I$20:$I$24,1,FALSE)),0,VLOOKUP(D$31,$B$4:$D$17,2)-SUM(D$47:D48))</f>
        <v>0</v>
      </c>
      <c r="E52" s="8">
        <f>IF(ISERROR(VLOOKUP(E$31,$I$20:$I$24,1,FALSE)),0,VLOOKUP(E$31,$B$4:$D$17,2)-SUM(E$47:E48))</f>
        <v>0</v>
      </c>
      <c r="F52" s="8">
        <f>IF(ISERROR(VLOOKUP(F$31,$I$20:$I$24,1,FALSE)),0,VLOOKUP(F$31,$B$4:$D$17,2)-SUM(F$47:F48))</f>
        <v>0</v>
      </c>
      <c r="G52" s="8">
        <f>IF(ISERROR(VLOOKUP(G$31,$I$20:$I$24,1,FALSE)),0,VLOOKUP(G$31,$B$4:$D$17,2)-SUM(G$47:G48))</f>
        <v>0</v>
      </c>
      <c r="H52" s="8">
        <f>IF(ISERROR(VLOOKUP(H$31,$I$20:$I$24,1,FALSE)),0,VLOOKUP(H$31,$B$4:$D$17,2)-SUM(H$47:H48))</f>
        <v>0</v>
      </c>
      <c r="I52" s="8">
        <f>IF(ISERROR(VLOOKUP(I$31,$I$20:$I$24,1,FALSE)),0,VLOOKUP(I$31,$B$4:$D$17,2)-SUM(I$47:I48))</f>
        <v>0</v>
      </c>
      <c r="J52" s="8">
        <f>IF(ISERROR(VLOOKUP(J$31,$I$20:$I$24,1,FALSE)),0,VLOOKUP(J$31,$B$4:$D$17,2)-SUM(J$47:J48))</f>
        <v>0</v>
      </c>
      <c r="K52" s="8">
        <f>IF(ISERROR(VLOOKUP(K$31,$I$20:$I$24,1,FALSE)),0,VLOOKUP(K$31,$B$4:$D$17,2)-SUM(K$47:K48))</f>
        <v>0</v>
      </c>
      <c r="L52" s="8">
        <f>IF(ISERROR(VLOOKUP(L$31,$I$20:$I$24,1,FALSE)),0,VLOOKUP(L$31,$B$4:$D$17,2)-SUM(L$47:L48))</f>
        <v>0</v>
      </c>
      <c r="M52" s="8">
        <f>IF(ISERROR(VLOOKUP(M$31,$I$20:$I$24,1,FALSE)),0,VLOOKUP(M$31,$B$4:$D$17,2)-SUM(M$47:M48))</f>
        <v>0</v>
      </c>
      <c r="N52" s="8">
        <f>IF(ISERROR(VLOOKUP(N$31,$I$20:$I$24,1,FALSE)),0,VLOOKUP(N$31,$B$4:$D$17,2)-SUM(N$47:N48))</f>
        <v>0</v>
      </c>
      <c r="O52" s="8">
        <f>IF(ISERROR(VLOOKUP(O$31,$I$20:$I$24,1,FALSE)),0,VLOOKUP(O$31,$B$4:$D$17,2)-SUM(O$47:O48))</f>
        <v>0</v>
      </c>
      <c r="P52" s="8">
        <f t="shared" si="20"/>
        <v>0</v>
      </c>
    </row>
    <row r="53" spans="1:16" x14ac:dyDescent="0.45">
      <c r="A53" s="21" t="str">
        <f>'Decision Sheet'!L$2</f>
        <v>Period 7</v>
      </c>
      <c r="B53" s="8">
        <f>IF(ISERROR(VLOOKUP(B$31,$J$20:$J$24,1,FALSE)),0,VLOOKUP(B$31,$B$4:$D$17,2)-SUM(B$47:B48))</f>
        <v>0</v>
      </c>
      <c r="C53" s="8">
        <f>IF(ISERROR(VLOOKUP(C$31,$J$20:$J$24,1,FALSE)),0,VLOOKUP(C$31,$B$4:$D$17,2)-SUM(C$47:C48))</f>
        <v>0</v>
      </c>
      <c r="D53" s="8">
        <f>IF(ISERROR(VLOOKUP(D$31,$J$20:$J$24,1,FALSE)),0,VLOOKUP(D$31,$B$4:$D$17,2)-SUM(D$47:D48))</f>
        <v>0</v>
      </c>
      <c r="E53" s="8">
        <f>IF(ISERROR(VLOOKUP(E$31,$J$20:$J$24,1,FALSE)),0,VLOOKUP(E$31,$B$4:$D$17,2)-SUM(E$47:E48))</f>
        <v>0</v>
      </c>
      <c r="F53" s="8">
        <f>IF(ISERROR(VLOOKUP(F$31,$J$20:$J$24,1,FALSE)),0,VLOOKUP(F$31,$B$4:$D$17,2)-SUM(F$47:F48))</f>
        <v>0</v>
      </c>
      <c r="G53" s="8">
        <f>IF(ISERROR(VLOOKUP(G$31,$J$20:$J$24,1,FALSE)),0,VLOOKUP(G$31,$B$4:$D$17,2)-SUM(G$47:G48))</f>
        <v>0</v>
      </c>
      <c r="H53" s="8">
        <f>IF(ISERROR(VLOOKUP(H$31,$J$20:$J$24,1,FALSE)),0,VLOOKUP(H$31,$B$4:$D$17,2)-SUM(H$47:H48))</f>
        <v>0</v>
      </c>
      <c r="I53" s="8">
        <f>IF(ISERROR(VLOOKUP(I$31,$J$20:$J$24,1,FALSE)),0,VLOOKUP(I$31,$B$4:$D$17,2)-SUM(I$47:I48))</f>
        <v>0</v>
      </c>
      <c r="J53" s="8">
        <f>IF(ISERROR(VLOOKUP(J$31,$J$20:$J$24,1,FALSE)),0,VLOOKUP(J$31,$B$4:$D$17,2)-SUM(J$47:J48))</f>
        <v>0</v>
      </c>
      <c r="K53" s="8">
        <f>IF(ISERROR(VLOOKUP(K$31,$J$20:$J$24,1,FALSE)),0,VLOOKUP(K$31,$B$4:$D$17,2)-SUM(K$47:K48))</f>
        <v>0</v>
      </c>
      <c r="L53" s="8">
        <f>IF(ISERROR(VLOOKUP(L$31,$J$20:$J$24,1,FALSE)),0,VLOOKUP(L$31,$B$4:$D$17,2)-SUM(L$47:L48))</f>
        <v>0</v>
      </c>
      <c r="M53" s="8">
        <f>IF(ISERROR(VLOOKUP(M$31,$J$20:$J$24,1,FALSE)),0,VLOOKUP(M$31,$B$4:$D$17,2)-SUM(M$47:M48))</f>
        <v>0</v>
      </c>
      <c r="N53" s="8">
        <f>IF(ISERROR(VLOOKUP(N$31,$J$20:$J$24,1,FALSE)),0,VLOOKUP(N$31,$B$4:$D$17,2)-SUM(N$47:N48))</f>
        <v>0</v>
      </c>
      <c r="O53" s="8">
        <f>IF(ISERROR(VLOOKUP(O$31,$J$20:$J$24,1,FALSE)),0,VLOOKUP(O$31,$B$4:$D$17,2)-SUM(O$47:O48))</f>
        <v>0</v>
      </c>
      <c r="P53" s="8">
        <f t="shared" si="20"/>
        <v>0</v>
      </c>
    </row>
    <row r="54" spans="1:16" x14ac:dyDescent="0.45">
      <c r="A54" s="21" t="str">
        <f>'Decision Sheet'!M$2</f>
        <v>Period 8</v>
      </c>
      <c r="B54" s="8">
        <f>IF(ISERROR(VLOOKUP(B$31,$K$20:$K$24,1,FALSE)),0,VLOOKUP(B$31,$B$4:$D$17,2)-SUM(B$47:B48))</f>
        <v>0</v>
      </c>
      <c r="C54" s="8">
        <f>IF(ISERROR(VLOOKUP(C$31,$K$20:$K$24,1,FALSE)),0,VLOOKUP(C$31,$B$4:$D$17,2)-SUM(C$47:C48))</f>
        <v>0</v>
      </c>
      <c r="D54" s="8">
        <f>IF(ISERROR(VLOOKUP(D$31,$K$20:$K$24,1,FALSE)),0,VLOOKUP(D$31,$B$4:$D$17,2)-SUM(D$47:D48))</f>
        <v>0</v>
      </c>
      <c r="E54" s="8">
        <f>IF(ISERROR(VLOOKUP(E$31,$K$20:$K$24,1,FALSE)),0,VLOOKUP(E$31,$B$4:$D$17,2)-SUM(E$47:E48))</f>
        <v>0</v>
      </c>
      <c r="F54" s="8">
        <f>IF(ISERROR(VLOOKUP(F$31,$K$20:$K$24,1,FALSE)),0,VLOOKUP(F$31,$B$4:$D$17,2)-SUM(F$47:F48))</f>
        <v>0</v>
      </c>
      <c r="G54" s="8">
        <f>IF(ISERROR(VLOOKUP(G$31,$K$20:$K$24,1,FALSE)),0,VLOOKUP(G$31,$B$4:$D$17,2)-SUM(G$47:G48))</f>
        <v>0</v>
      </c>
      <c r="H54" s="8">
        <f>IF(ISERROR(VLOOKUP(H$31,$K$20:$K$24,1,FALSE)),0,VLOOKUP(H$31,$B$4:$D$17,2)-SUM(H$47:H48))</f>
        <v>0</v>
      </c>
      <c r="I54" s="8">
        <f>IF(ISERROR(VLOOKUP(I$31,$K$20:$K$24,1,FALSE)),0,VLOOKUP(I$31,$B$4:$D$17,2)-SUM(I$47:I48))</f>
        <v>0</v>
      </c>
      <c r="J54" s="8">
        <f>IF(ISERROR(VLOOKUP(J$31,$K$20:$K$24,1,FALSE)),0,VLOOKUP(J$31,$B$4:$D$17,2)-SUM(J$47:J48))</f>
        <v>0</v>
      </c>
      <c r="K54" s="8">
        <f>IF(ISERROR(VLOOKUP(K$31,$K$20:$K$24,1,FALSE)),0,VLOOKUP(K$31,$B$4:$D$17,2)-SUM(K$47:K48))</f>
        <v>0</v>
      </c>
      <c r="L54" s="8">
        <f>IF(ISERROR(VLOOKUP(L$31,$K$20:$K$24,1,FALSE)),0,VLOOKUP(L$31,$B$4:$D$17,2)-SUM(L$47:L48))</f>
        <v>0</v>
      </c>
      <c r="M54" s="8">
        <f>IF(ISERROR(VLOOKUP(M$31,$K$20:$K$24,1,FALSE)),0,VLOOKUP(M$31,$B$4:$D$17,2)-SUM(M$47:M48))</f>
        <v>0</v>
      </c>
      <c r="N54" s="8">
        <f>IF(ISERROR(VLOOKUP(N$31,$K$20:$K$24,1,FALSE)),0,VLOOKUP(N$31,$B$4:$D$17,2)-SUM(N$47:N48))</f>
        <v>0</v>
      </c>
      <c r="O54" s="8">
        <f>IF(ISERROR(VLOOKUP(O$31,$K$20:$K$24,1,FALSE)),0,VLOOKUP(O$31,$B$4:$D$17,2)-SUM(O$47:O48))</f>
        <v>0</v>
      </c>
      <c r="P54" s="8">
        <f t="shared" si="20"/>
        <v>0</v>
      </c>
    </row>
    <row r="55" spans="1:16" x14ac:dyDescent="0.45">
      <c r="A55" s="21" t="str">
        <f>'Decision Sheet'!N$2</f>
        <v>Period 9</v>
      </c>
      <c r="B55" s="8">
        <f>IF(ISERROR(VLOOKUP(B$31,$L$20:$L$24,1,FALSE)),0,VLOOKUP(B$31,$B$4:$D$17,2)-SUM(B$47:B48))</f>
        <v>0</v>
      </c>
      <c r="C55" s="8">
        <f>IF(ISERROR(VLOOKUP(C$31,$L$20:$L$24,1,FALSE)),0,VLOOKUP(C$31,$B$4:$D$17,2)-SUM(C$47:C48))</f>
        <v>0</v>
      </c>
      <c r="D55" s="8">
        <f>IF(ISERROR(VLOOKUP(D$31,$L$20:$L$24,1,FALSE)),0,VLOOKUP(D$31,$B$4:$D$17,2)-SUM(D$47:D48))</f>
        <v>0</v>
      </c>
      <c r="E55" s="8">
        <f>IF(ISERROR(VLOOKUP(E$31,$L$20:$L$24,1,FALSE)),0,VLOOKUP(E$31,$B$4:$D$17,2)-SUM(E$47:E48))</f>
        <v>0</v>
      </c>
      <c r="F55" s="8">
        <f>IF(ISERROR(VLOOKUP(F$31,$L$20:$L$24,1,FALSE)),0,VLOOKUP(F$31,$B$4:$D$17,2)-SUM(F$47:F48))</f>
        <v>0</v>
      </c>
      <c r="G55" s="8">
        <f>IF(ISERROR(VLOOKUP(G$31,$L$20:$L$24,1,FALSE)),0,VLOOKUP(G$31,$B$4:$D$17,2)-SUM(G$47:G48))</f>
        <v>0</v>
      </c>
      <c r="H55" s="8">
        <f>IF(ISERROR(VLOOKUP(H$31,$L$20:$L$24,1,FALSE)),0,VLOOKUP(H$31,$B$4:$D$17,2)-SUM(H$47:H48))</f>
        <v>0</v>
      </c>
      <c r="I55" s="8">
        <f>IF(ISERROR(VLOOKUP(I$31,$L$20:$L$24,1,FALSE)),0,VLOOKUP(I$31,$B$4:$D$17,2)-SUM(I$47:I48))</f>
        <v>0</v>
      </c>
      <c r="J55" s="8">
        <f>IF(ISERROR(VLOOKUP(J$31,$L$20:$L$24,1,FALSE)),0,VLOOKUP(J$31,$B$4:$D$17,2)-SUM(J$47:J48))</f>
        <v>0</v>
      </c>
      <c r="K55" s="8">
        <f>IF(ISERROR(VLOOKUP(K$31,$L$20:$L$24,1,FALSE)),0,VLOOKUP(K$31,$B$4:$D$17,2)-SUM(K$47:K48))</f>
        <v>0</v>
      </c>
      <c r="L55" s="8">
        <f>IF(ISERROR(VLOOKUP(L$31,$L$20:$L$24,1,FALSE)),0,VLOOKUP(L$31,$B$4:$D$17,2)-SUM(L$47:L48))</f>
        <v>0</v>
      </c>
      <c r="M55" s="8">
        <f>IF(ISERROR(VLOOKUP(M$31,$L$20:$L$24,1,FALSE)),0,VLOOKUP(M$31,$B$4:$D$17,2)-SUM(M$47:M48))</f>
        <v>0</v>
      </c>
      <c r="N55" s="8">
        <f>IF(ISERROR(VLOOKUP(N$31,$L$20:$L$24,1,FALSE)),0,VLOOKUP(N$31,$B$4:$D$17,2)-SUM(N$47:N48))</f>
        <v>0</v>
      </c>
      <c r="O55" s="8">
        <f>IF(ISERROR(VLOOKUP(O$31,$L$20:$L$24,1,FALSE)),0,VLOOKUP(O$31,$B$4:$D$17,2)-SUM(O$47:O48))</f>
        <v>0</v>
      </c>
      <c r="P55" s="8">
        <f t="shared" si="20"/>
        <v>0</v>
      </c>
    </row>
    <row r="56" spans="1:16" x14ac:dyDescent="0.45">
      <c r="A56" s="21" t="str">
        <f>'Decision Sheet'!O$2</f>
        <v>Period 10</v>
      </c>
      <c r="B56" s="8">
        <f>IF(ISERROR(VLOOKUP(B$31,$M$20:$M$24,1,FALSE)),0,VLOOKUP(B$31,$B$4:$D$17,2)-SUM(B$47:B48))</f>
        <v>0</v>
      </c>
      <c r="C56" s="8">
        <f>IF(ISERROR(VLOOKUP(C$31,$M$20:$M$24,1,FALSE)),0,VLOOKUP(C$31,$B$4:$D$17,2)-SUM(C$47:C48))</f>
        <v>0</v>
      </c>
      <c r="D56" s="8">
        <f>IF(ISERROR(VLOOKUP(D$31,$M$20:$M$24,1,FALSE)),0,VLOOKUP(D$31,$B$4:$D$17,2)-SUM(D$47:D48))</f>
        <v>0</v>
      </c>
      <c r="E56" s="8">
        <f>IF(ISERROR(VLOOKUP(E$31,$M$20:$M$24,1,FALSE)),0,VLOOKUP(E$31,$B$4:$D$17,2)-SUM(E$47:E48))</f>
        <v>0</v>
      </c>
      <c r="F56" s="8">
        <f>IF(ISERROR(VLOOKUP(F$31,$M$20:$M$24,1,FALSE)),0,VLOOKUP(F$31,$B$4:$D$17,2)-SUM(F$47:F48))</f>
        <v>0</v>
      </c>
      <c r="G56" s="8">
        <f>IF(ISERROR(VLOOKUP(G$31,$M$20:$M$24,1,FALSE)),0,VLOOKUP(G$31,$B$4:$D$17,2)-SUM(G$47:G48))</f>
        <v>0</v>
      </c>
      <c r="H56" s="8">
        <f>IF(ISERROR(VLOOKUP(H$31,$M$20:$M$24,1,FALSE)),0,VLOOKUP(H$31,$B$4:$D$17,2)-SUM(H$47:H48))</f>
        <v>0</v>
      </c>
      <c r="I56" s="8">
        <f>IF(ISERROR(VLOOKUP(I$31,$M$20:$M$24,1,FALSE)),0,VLOOKUP(I$31,$B$4:$D$17,2)-SUM(I$47:I48))</f>
        <v>0</v>
      </c>
      <c r="J56" s="8">
        <f>IF(ISERROR(VLOOKUP(J$31,$M$20:$M$24,1,FALSE)),0,VLOOKUP(J$31,$B$4:$D$17,2)-SUM(J$47:J48))</f>
        <v>0</v>
      </c>
      <c r="K56" s="8">
        <f>IF(ISERROR(VLOOKUP(K$31,$M$20:$M$24,1,FALSE)),0,VLOOKUP(K$31,$B$4:$D$17,2)-SUM(K$47:K48))</f>
        <v>0</v>
      </c>
      <c r="L56" s="8">
        <f>IF(ISERROR(VLOOKUP(L$31,$M$20:$M$24,1,FALSE)),0,VLOOKUP(L$31,$B$4:$D$17,2)-SUM(L$47:L48))</f>
        <v>0</v>
      </c>
      <c r="M56" s="8">
        <f>IF(ISERROR(VLOOKUP(M$31,$M$20:$M$24,1,FALSE)),0,VLOOKUP(M$31,$B$4:$D$17,2)-SUM(M$47:M48))</f>
        <v>0</v>
      </c>
      <c r="N56" s="8">
        <f>IF(ISERROR(VLOOKUP(N$31,$M$20:$M$24,1,FALSE)),0,VLOOKUP(N$31,$B$4:$D$17,2)-SUM(N$47:N48))</f>
        <v>0</v>
      </c>
      <c r="O56" s="8">
        <f>IF(ISERROR(VLOOKUP(O$31,$M$20:$M$24,1,FALSE)),0,VLOOKUP(O$31,$B$4:$D$17,2)-SUM(O$47:O48))</f>
        <v>0</v>
      </c>
      <c r="P56" s="8">
        <f t="shared" si="20"/>
        <v>0</v>
      </c>
    </row>
    <row r="57" spans="1:16" x14ac:dyDescent="0.45">
      <c r="A57" s="21" t="str">
        <f>'Decision Sheet'!P$2</f>
        <v>Period 11</v>
      </c>
      <c r="B57" s="8">
        <f>IF(ISERROR(VLOOKUP(B$31,$N$20:$N$24,1,FALSE)),0,VLOOKUP(B$31,$B$4:$D$17,2)-SUM(B$47:B48))</f>
        <v>0</v>
      </c>
      <c r="C57" s="8">
        <f>IF(ISERROR(VLOOKUP(C$31,$N$20:$N$24,1,FALSE)),0,VLOOKUP(C$31,$B$4:$D$17,2)-SUM(C$47:C48))</f>
        <v>0</v>
      </c>
      <c r="D57" s="8">
        <f>IF(ISERROR(VLOOKUP(D$31,$N$20:$N$24,1,FALSE)),0,VLOOKUP(D$31,$B$4:$D$17,2)-SUM(D$47:D48))</f>
        <v>0</v>
      </c>
      <c r="E57" s="8">
        <f>IF(ISERROR(VLOOKUP(E$31,$N$20:$N$24,1,FALSE)),0,VLOOKUP(E$31,$B$4:$D$17,2)-SUM(E$47:E48))</f>
        <v>0</v>
      </c>
      <c r="F57" s="8">
        <f>IF(ISERROR(VLOOKUP(F$31,$N$20:$N$24,1,FALSE)),0,VLOOKUP(F$31,$B$4:$D$17,2)-SUM(F$47:F48))</f>
        <v>0</v>
      </c>
      <c r="G57" s="8">
        <f>IF(ISERROR(VLOOKUP(G$31,$N$20:$N$24,1,FALSE)),0,VLOOKUP(G$31,$B$4:$D$17,2)-SUM(G$47:G48))</f>
        <v>0</v>
      </c>
      <c r="H57" s="8">
        <f>IF(ISERROR(VLOOKUP(H$31,$N$20:$N$24,1,FALSE)),0,VLOOKUP(H$31,$B$4:$D$17,2)-SUM(H$47:H48))</f>
        <v>0</v>
      </c>
      <c r="I57" s="8">
        <f>IF(ISERROR(VLOOKUP(I$31,$N$20:$N$24,1,FALSE)),0,VLOOKUP(I$31,$B$4:$D$17,2)-SUM(I$47:I48))</f>
        <v>0</v>
      </c>
      <c r="J57" s="8">
        <f>IF(ISERROR(VLOOKUP(J$31,$N$20:$N$24,1,FALSE)),0,VLOOKUP(J$31,$B$4:$D$17,2)-SUM(J$47:J48))</f>
        <v>0</v>
      </c>
      <c r="K57" s="8">
        <f>IF(ISERROR(VLOOKUP(K$31,$N$20:$N$24,1,FALSE)),0,VLOOKUP(K$31,$B$4:$D$17,2)-SUM(K$47:K48))</f>
        <v>0</v>
      </c>
      <c r="L57" s="8">
        <f>IF(ISERROR(VLOOKUP(L$31,$N$20:$N$24,1,FALSE)),0,VLOOKUP(L$31,$B$4:$D$17,2)-SUM(L$47:L48))</f>
        <v>0</v>
      </c>
      <c r="M57" s="8">
        <f>IF(ISERROR(VLOOKUP(M$31,$N$20:$N$24,1,FALSE)),0,VLOOKUP(M$31,$B$4:$D$17,2)-SUM(M$47:M48))</f>
        <v>0</v>
      </c>
      <c r="N57" s="8">
        <f>IF(ISERROR(VLOOKUP(N$31,$N$20:$N$24,1,FALSE)),0,VLOOKUP(N$31,$B$4:$D$17,2)-SUM(N$47:N48))</f>
        <v>0</v>
      </c>
      <c r="O57" s="8">
        <f>IF(ISERROR(VLOOKUP(O$31,$N$20:$N$24,1,FALSE)),0,VLOOKUP(O$31,$B$4:$D$17,2)-SUM(O$47:O48))</f>
        <v>0</v>
      </c>
      <c r="P57" s="8">
        <f t="shared" si="20"/>
        <v>0</v>
      </c>
    </row>
    <row r="58" spans="1:16" x14ac:dyDescent="0.45">
      <c r="A58" s="21" t="str">
        <f>'Decision Sheet'!Q$2</f>
        <v>Period 12</v>
      </c>
      <c r="B58" s="8">
        <f>IF(ISERROR(VLOOKUP(B$31,$O$20:$O$24,1,FALSE)),0,VLOOKUP(B$31,$B$4:$D$17,2)-SUM(B$47:B48))</f>
        <v>0</v>
      </c>
      <c r="C58" s="8">
        <f>IF(ISERROR(VLOOKUP(C$31,$O$20:$O$24,1,FALSE)),0,VLOOKUP(C$31,$B$4:$D$17,2)-SUM(C$47:C48))</f>
        <v>0</v>
      </c>
      <c r="D58" s="8">
        <f>IF(ISERROR(VLOOKUP(D$31,$O$20:$O$24,1,FALSE)),0,VLOOKUP(D$31,$B$4:$D$17,2)-SUM(D$47:D48))</f>
        <v>0</v>
      </c>
      <c r="E58" s="8">
        <f>IF(ISERROR(VLOOKUP(E$31,$O$20:$O$24,1,FALSE)),0,VLOOKUP(E$31,$B$4:$D$17,2)-SUM(E$47:E48))</f>
        <v>0</v>
      </c>
      <c r="F58" s="8">
        <f>IF(ISERROR(VLOOKUP(F$31,$O$20:$O$24,1,FALSE)),0,VLOOKUP(F$31,$B$4:$D$17,2)-SUM(F$47:F48))</f>
        <v>0</v>
      </c>
      <c r="G58" s="8">
        <f>IF(ISERROR(VLOOKUP(G$31,$O$20:$O$24,1,FALSE)),0,VLOOKUP(G$31,$B$4:$D$17,2)-SUM(G$47:G48))</f>
        <v>0</v>
      </c>
      <c r="H58" s="8">
        <f>IF(ISERROR(VLOOKUP(H$31,$O$20:$O$24,1,FALSE)),0,VLOOKUP(H$31,$B$4:$D$17,2)-SUM(H$47:H48))</f>
        <v>0</v>
      </c>
      <c r="I58" s="8">
        <f>IF(ISERROR(VLOOKUP(I$31,$O$20:$O$24,1,FALSE)),0,VLOOKUP(I$31,$B$4:$D$17,2)-SUM(I$47:I48))</f>
        <v>0</v>
      </c>
      <c r="J58" s="8">
        <f>IF(ISERROR(VLOOKUP(J$31,$O$20:$O$24,1,FALSE)),0,VLOOKUP(J$31,$B$4:$D$17,2)-SUM(J$47:J48))</f>
        <v>0</v>
      </c>
      <c r="K58" s="8">
        <f>IF(ISERROR(VLOOKUP(K$31,$O$20:$O$24,1,FALSE)),0,VLOOKUP(K$31,$B$4:$D$17,2)-SUM(K$47:K48))</f>
        <v>0</v>
      </c>
      <c r="L58" s="8">
        <f>IF(ISERROR(VLOOKUP(L$31,$O$20:$O$24,1,FALSE)),0,VLOOKUP(L$31,$B$4:$D$17,2)-SUM(L$47:L48))</f>
        <v>0</v>
      </c>
      <c r="M58" s="8">
        <f>IF(ISERROR(VLOOKUP(M$31,$O$20:$O$24,1,FALSE)),0,VLOOKUP(M$31,$B$4:$D$17,2)-SUM(M$47:M48))</f>
        <v>0</v>
      </c>
      <c r="N58" s="8">
        <f>IF(ISERROR(VLOOKUP(N$31,$O$20:$O$24,1,FALSE)),0,VLOOKUP(N$31,$B$4:$D$17,2)-SUM(N$47:N48))</f>
        <v>0</v>
      </c>
      <c r="O58" s="8">
        <f>IF(ISERROR(VLOOKUP(O$31,$O$20:$O$24,1,FALSE)),0,VLOOKUP(O$31,$B$4:$D$17,2)-SUM(O$47:O48))</f>
        <v>0</v>
      </c>
      <c r="P58" s="8">
        <f t="shared" si="20"/>
        <v>0</v>
      </c>
    </row>
    <row r="59" spans="1:16" x14ac:dyDescent="0.45">
      <c r="A59" s="61" t="s">
        <v>100</v>
      </c>
      <c r="B59" s="8">
        <f t="shared" ref="B59:D59" si="21">MAX(B47:B58)</f>
        <v>0</v>
      </c>
      <c r="C59" s="8">
        <f t="shared" si="21"/>
        <v>0</v>
      </c>
      <c r="D59" s="8">
        <f t="shared" si="21"/>
        <v>0</v>
      </c>
      <c r="E59" s="8">
        <f>MAX(E47:E58)</f>
        <v>0</v>
      </c>
      <c r="F59" s="8">
        <f t="shared" ref="F59:O59" si="22">MAX(F47:F58)</f>
        <v>0</v>
      </c>
      <c r="G59" s="8">
        <f t="shared" si="22"/>
        <v>0</v>
      </c>
      <c r="H59" s="8">
        <f t="shared" si="22"/>
        <v>0</v>
      </c>
      <c r="I59" s="8">
        <f t="shared" si="22"/>
        <v>0</v>
      </c>
      <c r="J59" s="8">
        <f t="shared" si="22"/>
        <v>0</v>
      </c>
      <c r="K59" s="8">
        <f t="shared" si="22"/>
        <v>0</v>
      </c>
      <c r="L59" s="8">
        <f t="shared" si="22"/>
        <v>0</v>
      </c>
      <c r="M59" s="8">
        <f t="shared" si="22"/>
        <v>0</v>
      </c>
      <c r="N59" s="8">
        <f t="shared" si="22"/>
        <v>0</v>
      </c>
      <c r="O59" s="8">
        <f t="shared" si="22"/>
        <v>0</v>
      </c>
      <c r="P59" s="8">
        <f>SUM(B59:O59)</f>
        <v>0</v>
      </c>
    </row>
    <row r="60" spans="1:16" ht="26.65" customHeight="1" x14ac:dyDescent="0.45"/>
  </sheetData>
  <dataValidations disablePrompts="1" count="1">
    <dataValidation type="list" allowBlank="1" showInputMessage="1" showErrorMessage="1" sqref="B20:C28">
      <formula1>$R$30:$R$32</formula1>
    </dataValidation>
  </dataValidations>
  <pageMargins left="0.7" right="0.7" top="0.75" bottom="0.75" header="0.3" footer="0.3"/>
  <pageSetup orientation="portrait" r:id="rId1"/>
  <ignoredErrors>
    <ignoredError sqref="D20:O23"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
  <sheetViews>
    <sheetView workbookViewId="0">
      <selection activeCell="C35" sqref="C35"/>
    </sheetView>
  </sheetViews>
  <sheetFormatPr defaultRowHeight="14.25" x14ac:dyDescent="0.45"/>
  <cols>
    <col min="1" max="1" width="12.265625" bestFit="1" customWidth="1"/>
    <col min="3" max="3" width="12.1328125" bestFit="1" customWidth="1"/>
    <col min="4" max="4" width="12.1328125" style="34" customWidth="1"/>
    <col min="5" max="5" width="18.3984375" bestFit="1" customWidth="1"/>
    <col min="6" max="6" width="7.86328125" bestFit="1" customWidth="1"/>
    <col min="7" max="7" width="15.1328125" bestFit="1" customWidth="1"/>
  </cols>
  <sheetData>
    <row r="1" spans="1:7" x14ac:dyDescent="0.45">
      <c r="A1" t="s">
        <v>7</v>
      </c>
    </row>
    <row r="3" spans="1:7" x14ac:dyDescent="0.45">
      <c r="A3" t="s">
        <v>61</v>
      </c>
      <c r="C3" t="s">
        <v>103</v>
      </c>
      <c r="D3" s="34" t="s">
        <v>104</v>
      </c>
      <c r="E3" t="s">
        <v>81</v>
      </c>
      <c r="F3" t="s">
        <v>102</v>
      </c>
      <c r="G3" t="s">
        <v>78</v>
      </c>
    </row>
    <row r="4" spans="1:7" x14ac:dyDescent="0.45">
      <c r="A4" s="21" t="str">
        <f>'Decision Sheet'!F$2</f>
        <v>Period 1</v>
      </c>
      <c r="C4" s="8" t="str">
        <f>'Supplier Management Sheet'!D$25</f>
        <v/>
      </c>
      <c r="E4" s="42">
        <v>5</v>
      </c>
      <c r="F4" s="42">
        <v>15</v>
      </c>
      <c r="G4" s="41">
        <v>0.2</v>
      </c>
    </row>
    <row r="5" spans="1:7" x14ac:dyDescent="0.45">
      <c r="A5" s="21" t="str">
        <f>'Decision Sheet'!G$2</f>
        <v>Period 2</v>
      </c>
      <c r="C5" s="8" t="str">
        <f>'Supplier Management Sheet'!E$25</f>
        <v/>
      </c>
      <c r="E5" s="42">
        <v>5</v>
      </c>
      <c r="F5" s="42">
        <v>15</v>
      </c>
      <c r="G5" s="41">
        <v>0.2</v>
      </c>
    </row>
    <row r="6" spans="1:7" x14ac:dyDescent="0.45">
      <c r="A6" s="21" t="str">
        <f>'Decision Sheet'!H$2</f>
        <v>Period 3</v>
      </c>
      <c r="C6" s="8" t="str">
        <f>'Supplier Management Sheet'!F$25</f>
        <v/>
      </c>
      <c r="E6" s="42">
        <v>5</v>
      </c>
      <c r="F6" s="42">
        <v>15</v>
      </c>
      <c r="G6" s="41">
        <v>0.2</v>
      </c>
    </row>
    <row r="7" spans="1:7" x14ac:dyDescent="0.45">
      <c r="A7" s="21" t="str">
        <f>'Decision Sheet'!I$2</f>
        <v>Period 4</v>
      </c>
      <c r="C7" s="8" t="str">
        <f>'Supplier Management Sheet'!G$25</f>
        <v/>
      </c>
      <c r="E7" s="42">
        <v>5</v>
      </c>
      <c r="F7" s="42">
        <v>15</v>
      </c>
      <c r="G7" s="41">
        <v>0.2</v>
      </c>
    </row>
    <row r="8" spans="1:7" x14ac:dyDescent="0.45">
      <c r="A8" s="21" t="str">
        <f>'Decision Sheet'!J$2</f>
        <v>Period 5</v>
      </c>
      <c r="C8" s="8" t="str">
        <f>'Supplier Management Sheet'!H$25</f>
        <v/>
      </c>
      <c r="E8" s="42">
        <v>5</v>
      </c>
      <c r="F8" s="42">
        <v>15</v>
      </c>
      <c r="G8" s="41">
        <v>0.2</v>
      </c>
    </row>
    <row r="9" spans="1:7" x14ac:dyDescent="0.45">
      <c r="A9" s="21" t="str">
        <f>'Decision Sheet'!K$2</f>
        <v>Period 6</v>
      </c>
      <c r="C9" s="8" t="str">
        <f>'Supplier Management Sheet'!I$25</f>
        <v/>
      </c>
      <c r="E9" s="42">
        <v>5</v>
      </c>
      <c r="F9" s="42">
        <v>15</v>
      </c>
      <c r="G9" s="41">
        <v>0.2</v>
      </c>
    </row>
    <row r="10" spans="1:7" x14ac:dyDescent="0.45">
      <c r="A10" s="21" t="str">
        <f>'Decision Sheet'!L$2</f>
        <v>Period 7</v>
      </c>
      <c r="C10" s="8" t="str">
        <f>'Supplier Management Sheet'!J$25</f>
        <v/>
      </c>
      <c r="E10" s="42">
        <v>5</v>
      </c>
      <c r="F10" s="42">
        <v>15</v>
      </c>
      <c r="G10" s="41">
        <v>0.2</v>
      </c>
    </row>
    <row r="11" spans="1:7" x14ac:dyDescent="0.45">
      <c r="A11" s="21" t="str">
        <f>'Decision Sheet'!M$2</f>
        <v>Period 8</v>
      </c>
      <c r="C11" s="8" t="str">
        <f>'Supplier Management Sheet'!K$25</f>
        <v/>
      </c>
      <c r="E11" s="42">
        <v>5</v>
      </c>
      <c r="F11" s="42">
        <v>15</v>
      </c>
      <c r="G11" s="41">
        <v>0.2</v>
      </c>
    </row>
    <row r="12" spans="1:7" x14ac:dyDescent="0.45">
      <c r="A12" s="21" t="str">
        <f>'Decision Sheet'!N$2</f>
        <v>Period 9</v>
      </c>
      <c r="C12" s="8" t="str">
        <f>'Supplier Management Sheet'!L$25</f>
        <v/>
      </c>
      <c r="E12" s="42">
        <v>5</v>
      </c>
      <c r="F12" s="42">
        <v>15</v>
      </c>
      <c r="G12" s="41">
        <v>0.2</v>
      </c>
    </row>
    <row r="13" spans="1:7" x14ac:dyDescent="0.45">
      <c r="A13" s="21" t="str">
        <f>'Decision Sheet'!O$2</f>
        <v>Period 10</v>
      </c>
      <c r="C13" s="8" t="str">
        <f>'Supplier Management Sheet'!M$25</f>
        <v/>
      </c>
      <c r="E13" s="42">
        <v>5</v>
      </c>
      <c r="F13" s="42">
        <v>15</v>
      </c>
      <c r="G13" s="41">
        <v>0.2</v>
      </c>
    </row>
    <row r="14" spans="1:7" x14ac:dyDescent="0.45">
      <c r="A14" s="21" t="str">
        <f>'Decision Sheet'!P$2</f>
        <v>Period 11</v>
      </c>
      <c r="C14" s="8" t="str">
        <f>'Supplier Management Sheet'!N$25</f>
        <v/>
      </c>
      <c r="E14" s="42">
        <v>5</v>
      </c>
      <c r="F14" s="42">
        <v>15</v>
      </c>
      <c r="G14" s="41">
        <v>0.2</v>
      </c>
    </row>
    <row r="15" spans="1:7" x14ac:dyDescent="0.45">
      <c r="A15" s="21" t="str">
        <f>'Decision Sheet'!Q$2</f>
        <v>Period 12</v>
      </c>
      <c r="C15" s="8" t="str">
        <f>'Supplier Management Sheet'!O$25</f>
        <v/>
      </c>
      <c r="E15" s="42">
        <v>5</v>
      </c>
      <c r="F15" s="42">
        <v>15</v>
      </c>
      <c r="G15" s="41">
        <v>0.2</v>
      </c>
    </row>
    <row r="16" spans="1:7" x14ac:dyDescent="0.45">
      <c r="E16" s="22"/>
      <c r="F16" s="22"/>
      <c r="G16" s="22"/>
    </row>
    <row r="17" spans="1:7" x14ac:dyDescent="0.45">
      <c r="A17" t="s">
        <v>8</v>
      </c>
      <c r="E17" s="22"/>
      <c r="F17" s="22"/>
      <c r="G17" s="22"/>
    </row>
    <row r="18" spans="1:7" x14ac:dyDescent="0.45">
      <c r="E18" s="22"/>
      <c r="F18" s="22"/>
      <c r="G18" s="22"/>
    </row>
    <row r="19" spans="1:7" x14ac:dyDescent="0.45">
      <c r="A19" t="s">
        <v>61</v>
      </c>
      <c r="C19" s="18" t="s">
        <v>103</v>
      </c>
      <c r="D19" s="34" t="s">
        <v>104</v>
      </c>
      <c r="E19" s="18" t="s">
        <v>81</v>
      </c>
      <c r="F19" s="18" t="s">
        <v>102</v>
      </c>
      <c r="G19" s="18" t="s">
        <v>78</v>
      </c>
    </row>
    <row r="20" spans="1:7" x14ac:dyDescent="0.45">
      <c r="A20" s="21" t="str">
        <f>'Decision Sheet'!F$2</f>
        <v>Period 1</v>
      </c>
      <c r="C20" s="8" t="str">
        <f>'Supplier Management Sheet'!D$26</f>
        <v/>
      </c>
      <c r="E20" s="42">
        <v>5</v>
      </c>
      <c r="F20" s="42">
        <v>15</v>
      </c>
      <c r="G20" s="41">
        <v>0.2</v>
      </c>
    </row>
    <row r="21" spans="1:7" x14ac:dyDescent="0.45">
      <c r="A21" s="21" t="str">
        <f>'Decision Sheet'!G$2</f>
        <v>Period 2</v>
      </c>
      <c r="C21" s="8" t="str">
        <f>'Supplier Management Sheet'!E$26</f>
        <v/>
      </c>
      <c r="E21" s="42">
        <v>5</v>
      </c>
      <c r="F21" s="42">
        <v>15</v>
      </c>
      <c r="G21" s="41">
        <v>0.2</v>
      </c>
    </row>
    <row r="22" spans="1:7" x14ac:dyDescent="0.45">
      <c r="A22" s="21" t="str">
        <f>'Decision Sheet'!H$2</f>
        <v>Period 3</v>
      </c>
      <c r="C22" s="8" t="str">
        <f>'Supplier Management Sheet'!F$26</f>
        <v/>
      </c>
      <c r="E22" s="42">
        <v>5</v>
      </c>
      <c r="F22" s="42">
        <v>15</v>
      </c>
      <c r="G22" s="41">
        <v>0.2</v>
      </c>
    </row>
    <row r="23" spans="1:7" x14ac:dyDescent="0.45">
      <c r="A23" s="21" t="str">
        <f>'Decision Sheet'!I$2</f>
        <v>Period 4</v>
      </c>
      <c r="C23" s="8" t="str">
        <f>'Supplier Management Sheet'!G$26</f>
        <v/>
      </c>
      <c r="E23" s="42">
        <v>5</v>
      </c>
      <c r="F23" s="42">
        <v>15</v>
      </c>
      <c r="G23" s="41">
        <v>0.2</v>
      </c>
    </row>
    <row r="24" spans="1:7" x14ac:dyDescent="0.45">
      <c r="A24" s="21" t="str">
        <f>'Decision Sheet'!J$2</f>
        <v>Period 5</v>
      </c>
      <c r="C24" s="8" t="str">
        <f>'Supplier Management Sheet'!H$26</f>
        <v/>
      </c>
      <c r="E24" s="42">
        <v>5</v>
      </c>
      <c r="F24" s="42">
        <v>15</v>
      </c>
      <c r="G24" s="41">
        <v>0.2</v>
      </c>
    </row>
    <row r="25" spans="1:7" x14ac:dyDescent="0.45">
      <c r="A25" s="21" t="str">
        <f>'Decision Sheet'!K$2</f>
        <v>Period 6</v>
      </c>
      <c r="C25" s="8" t="str">
        <f>'Supplier Management Sheet'!I$26</f>
        <v/>
      </c>
      <c r="E25" s="42">
        <v>5</v>
      </c>
      <c r="F25" s="42">
        <v>15</v>
      </c>
      <c r="G25" s="41">
        <v>0.2</v>
      </c>
    </row>
    <row r="26" spans="1:7" x14ac:dyDescent="0.45">
      <c r="A26" s="21" t="str">
        <f>'Decision Sheet'!L$2</f>
        <v>Period 7</v>
      </c>
      <c r="C26" s="8" t="str">
        <f>'Supplier Management Sheet'!J$26</f>
        <v/>
      </c>
      <c r="E26" s="42">
        <v>5</v>
      </c>
      <c r="F26" s="42">
        <v>15</v>
      </c>
      <c r="G26" s="41">
        <v>0.2</v>
      </c>
    </row>
    <row r="27" spans="1:7" x14ac:dyDescent="0.45">
      <c r="A27" s="21" t="str">
        <f>'Decision Sheet'!M$2</f>
        <v>Period 8</v>
      </c>
      <c r="C27" s="8" t="str">
        <f>'Supplier Management Sheet'!K$26</f>
        <v/>
      </c>
      <c r="E27" s="42">
        <v>5</v>
      </c>
      <c r="F27" s="42">
        <v>15</v>
      </c>
      <c r="G27" s="41">
        <v>0.2</v>
      </c>
    </row>
    <row r="28" spans="1:7" x14ac:dyDescent="0.45">
      <c r="A28" s="21" t="str">
        <f>'Decision Sheet'!N$2</f>
        <v>Period 9</v>
      </c>
      <c r="C28" s="8" t="str">
        <f>'Supplier Management Sheet'!L$26</f>
        <v/>
      </c>
      <c r="E28" s="42">
        <v>5</v>
      </c>
      <c r="F28" s="42">
        <v>15</v>
      </c>
      <c r="G28" s="41">
        <v>0.2</v>
      </c>
    </row>
    <row r="29" spans="1:7" x14ac:dyDescent="0.45">
      <c r="A29" s="21" t="str">
        <f>'Decision Sheet'!O$2</f>
        <v>Period 10</v>
      </c>
      <c r="C29" s="8" t="str">
        <f>'Supplier Management Sheet'!M$26</f>
        <v/>
      </c>
      <c r="E29" s="42">
        <v>5</v>
      </c>
      <c r="F29" s="42">
        <v>15</v>
      </c>
      <c r="G29" s="41">
        <v>0.2</v>
      </c>
    </row>
    <row r="30" spans="1:7" x14ac:dyDescent="0.45">
      <c r="A30" s="21" t="str">
        <f>'Decision Sheet'!P$2</f>
        <v>Period 11</v>
      </c>
      <c r="C30" s="8" t="str">
        <f>'Supplier Management Sheet'!N$26</f>
        <v/>
      </c>
      <c r="E30" s="42">
        <v>5</v>
      </c>
      <c r="F30" s="42">
        <v>15</v>
      </c>
      <c r="G30" s="41">
        <v>0.2</v>
      </c>
    </row>
    <row r="31" spans="1:7" x14ac:dyDescent="0.45">
      <c r="A31" s="21" t="str">
        <f>'Decision Sheet'!Q$2</f>
        <v>Period 12</v>
      </c>
      <c r="C31" s="8" t="str">
        <f>'Supplier Management Sheet'!O$26</f>
        <v/>
      </c>
      <c r="E31" s="42">
        <v>5</v>
      </c>
      <c r="F31" s="42">
        <v>15</v>
      </c>
      <c r="G31" s="41">
        <v>0.2</v>
      </c>
    </row>
    <row r="32" spans="1:7" x14ac:dyDescent="0.45">
      <c r="E32" s="22"/>
      <c r="F32" s="22"/>
      <c r="G32" s="22"/>
    </row>
    <row r="33" spans="1:7" x14ac:dyDescent="0.45">
      <c r="A33" t="s">
        <v>9</v>
      </c>
      <c r="E33" s="22"/>
      <c r="F33" s="22"/>
      <c r="G33" s="22"/>
    </row>
    <row r="34" spans="1:7" x14ac:dyDescent="0.45">
      <c r="E34" s="22"/>
      <c r="F34" s="22"/>
      <c r="G34" s="22"/>
    </row>
    <row r="35" spans="1:7" x14ac:dyDescent="0.45">
      <c r="A35" t="s">
        <v>61</v>
      </c>
      <c r="C35" s="18" t="s">
        <v>103</v>
      </c>
      <c r="D35" s="34" t="s">
        <v>104</v>
      </c>
      <c r="E35" s="18" t="s">
        <v>81</v>
      </c>
      <c r="F35" s="18" t="s">
        <v>102</v>
      </c>
      <c r="G35" s="18" t="s">
        <v>78</v>
      </c>
    </row>
    <row r="36" spans="1:7" x14ac:dyDescent="0.45">
      <c r="A36" s="21" t="str">
        <f>'Decision Sheet'!F$2</f>
        <v>Period 1</v>
      </c>
      <c r="C36" s="8" t="str">
        <f>'Supplier Management Sheet'!D$27</f>
        <v/>
      </c>
      <c r="E36" s="42">
        <v>5</v>
      </c>
      <c r="F36" s="42">
        <v>15</v>
      </c>
      <c r="G36" s="41">
        <v>0.15</v>
      </c>
    </row>
    <row r="37" spans="1:7" x14ac:dyDescent="0.45">
      <c r="A37" s="21" t="str">
        <f>'Decision Sheet'!G$2</f>
        <v>Period 2</v>
      </c>
      <c r="C37" s="8" t="str">
        <f>'Supplier Management Sheet'!E$27</f>
        <v/>
      </c>
      <c r="E37" s="42">
        <v>5</v>
      </c>
      <c r="F37" s="42">
        <v>15</v>
      </c>
      <c r="G37" s="41">
        <v>0.15</v>
      </c>
    </row>
    <row r="38" spans="1:7" x14ac:dyDescent="0.45">
      <c r="A38" s="21" t="str">
        <f>'Decision Sheet'!H$2</f>
        <v>Period 3</v>
      </c>
      <c r="C38" s="8" t="str">
        <f>'Supplier Management Sheet'!F$27</f>
        <v/>
      </c>
      <c r="E38" s="42">
        <v>5</v>
      </c>
      <c r="F38" s="42">
        <v>15</v>
      </c>
      <c r="G38" s="41">
        <v>0.15</v>
      </c>
    </row>
    <row r="39" spans="1:7" x14ac:dyDescent="0.45">
      <c r="A39" s="21" t="str">
        <f>'Decision Sheet'!I$2</f>
        <v>Period 4</v>
      </c>
      <c r="C39" s="8" t="str">
        <f>'Supplier Management Sheet'!G$27</f>
        <v/>
      </c>
      <c r="E39" s="42">
        <v>5</v>
      </c>
      <c r="F39" s="42">
        <v>15</v>
      </c>
      <c r="G39" s="41">
        <v>0.15</v>
      </c>
    </row>
    <row r="40" spans="1:7" x14ac:dyDescent="0.45">
      <c r="A40" s="21" t="str">
        <f>'Decision Sheet'!J$2</f>
        <v>Period 5</v>
      </c>
      <c r="C40" s="8" t="str">
        <f>'Supplier Management Sheet'!H$27</f>
        <v/>
      </c>
      <c r="E40" s="42">
        <v>5</v>
      </c>
      <c r="F40" s="42">
        <v>15</v>
      </c>
      <c r="G40" s="41">
        <v>0.15</v>
      </c>
    </row>
    <row r="41" spans="1:7" x14ac:dyDescent="0.45">
      <c r="A41" s="21" t="str">
        <f>'Decision Sheet'!K$2</f>
        <v>Period 6</v>
      </c>
      <c r="C41" s="8" t="str">
        <f>'Supplier Management Sheet'!I$27</f>
        <v/>
      </c>
      <c r="E41" s="42">
        <v>5</v>
      </c>
      <c r="F41" s="42">
        <v>15</v>
      </c>
      <c r="G41" s="41">
        <v>0.15</v>
      </c>
    </row>
    <row r="42" spans="1:7" x14ac:dyDescent="0.45">
      <c r="A42" s="21" t="str">
        <f>'Decision Sheet'!L$2</f>
        <v>Period 7</v>
      </c>
      <c r="C42" s="8" t="str">
        <f>'Supplier Management Sheet'!J$27</f>
        <v/>
      </c>
      <c r="E42" s="42">
        <v>5</v>
      </c>
      <c r="F42" s="42">
        <v>15</v>
      </c>
      <c r="G42" s="41">
        <v>0.15</v>
      </c>
    </row>
    <row r="43" spans="1:7" x14ac:dyDescent="0.45">
      <c r="A43" s="21" t="str">
        <f>'Decision Sheet'!M$2</f>
        <v>Period 8</v>
      </c>
      <c r="C43" s="8" t="str">
        <f>'Supplier Management Sheet'!K$27</f>
        <v/>
      </c>
      <c r="E43" s="42">
        <v>5</v>
      </c>
      <c r="F43" s="42">
        <v>15</v>
      </c>
      <c r="G43" s="41">
        <v>0.15</v>
      </c>
    </row>
    <row r="44" spans="1:7" x14ac:dyDescent="0.45">
      <c r="A44" s="21" t="str">
        <f>'Decision Sheet'!N$2</f>
        <v>Period 9</v>
      </c>
      <c r="C44" s="8" t="str">
        <f>'Supplier Management Sheet'!L$27</f>
        <v/>
      </c>
      <c r="E44" s="42">
        <v>5</v>
      </c>
      <c r="F44" s="42">
        <v>15</v>
      </c>
      <c r="G44" s="41">
        <v>0.15</v>
      </c>
    </row>
    <row r="45" spans="1:7" x14ac:dyDescent="0.45">
      <c r="A45" s="21" t="str">
        <f>'Decision Sheet'!O$2</f>
        <v>Period 10</v>
      </c>
      <c r="C45" s="8" t="str">
        <f>'Supplier Management Sheet'!M$27</f>
        <v/>
      </c>
      <c r="E45" s="42">
        <v>5</v>
      </c>
      <c r="F45" s="42">
        <v>15</v>
      </c>
      <c r="G45" s="41">
        <v>0.15</v>
      </c>
    </row>
    <row r="46" spans="1:7" x14ac:dyDescent="0.45">
      <c r="A46" s="21" t="str">
        <f>'Decision Sheet'!P$2</f>
        <v>Period 11</v>
      </c>
      <c r="C46" s="8" t="str">
        <f>'Supplier Management Sheet'!N$27</f>
        <v/>
      </c>
      <c r="E46" s="42">
        <v>5</v>
      </c>
      <c r="F46" s="42">
        <v>15</v>
      </c>
      <c r="G46" s="41">
        <v>0.15</v>
      </c>
    </row>
    <row r="47" spans="1:7" x14ac:dyDescent="0.45">
      <c r="A47" s="21" t="str">
        <f>'Decision Sheet'!Q$2</f>
        <v>Period 12</v>
      </c>
      <c r="C47" s="8" t="str">
        <f>'Supplier Management Sheet'!O$27</f>
        <v/>
      </c>
      <c r="E47" s="42">
        <v>5</v>
      </c>
      <c r="F47" s="42">
        <v>15</v>
      </c>
      <c r="G47" s="41">
        <v>0.15</v>
      </c>
    </row>
    <row r="48" spans="1:7" x14ac:dyDescent="0.45">
      <c r="E48" s="22"/>
      <c r="F48" s="22"/>
      <c r="G48" s="22"/>
    </row>
    <row r="49" spans="1:7" x14ac:dyDescent="0.45">
      <c r="A49" t="s">
        <v>10</v>
      </c>
      <c r="E49" s="22"/>
      <c r="F49" s="22"/>
      <c r="G49" s="22"/>
    </row>
    <row r="50" spans="1:7" x14ac:dyDescent="0.45">
      <c r="E50" s="22"/>
      <c r="F50" s="22"/>
      <c r="G50" s="22"/>
    </row>
    <row r="51" spans="1:7" x14ac:dyDescent="0.45">
      <c r="A51" t="s">
        <v>61</v>
      </c>
      <c r="C51" s="18" t="s">
        <v>103</v>
      </c>
      <c r="D51" s="34" t="s">
        <v>104</v>
      </c>
      <c r="E51" s="18" t="s">
        <v>81</v>
      </c>
      <c r="F51" s="18" t="s">
        <v>102</v>
      </c>
      <c r="G51" s="18" t="s">
        <v>78</v>
      </c>
    </row>
    <row r="52" spans="1:7" x14ac:dyDescent="0.45">
      <c r="A52" s="21" t="str">
        <f>'Decision Sheet'!F$2</f>
        <v>Period 1</v>
      </c>
      <c r="C52" s="8" t="str">
        <f>'Supplier Management Sheet'!D$28</f>
        <v/>
      </c>
      <c r="E52" s="42">
        <v>10</v>
      </c>
      <c r="F52" s="42">
        <v>40</v>
      </c>
      <c r="G52" s="41">
        <v>0.3</v>
      </c>
    </row>
    <row r="53" spans="1:7" x14ac:dyDescent="0.45">
      <c r="A53" s="21" t="str">
        <f>'Decision Sheet'!G$2</f>
        <v>Period 2</v>
      </c>
      <c r="C53" s="8" t="str">
        <f>'Supplier Management Sheet'!E$28</f>
        <v/>
      </c>
      <c r="E53" s="42">
        <v>10</v>
      </c>
      <c r="F53" s="42">
        <v>40</v>
      </c>
      <c r="G53" s="41">
        <v>0.3</v>
      </c>
    </row>
    <row r="54" spans="1:7" x14ac:dyDescent="0.45">
      <c r="A54" s="21" t="str">
        <f>'Decision Sheet'!H$2</f>
        <v>Period 3</v>
      </c>
      <c r="C54" s="8" t="str">
        <f>'Supplier Management Sheet'!F$28</f>
        <v/>
      </c>
      <c r="E54" s="42">
        <v>10</v>
      </c>
      <c r="F54" s="42">
        <v>40</v>
      </c>
      <c r="G54" s="41">
        <v>0.3</v>
      </c>
    </row>
    <row r="55" spans="1:7" x14ac:dyDescent="0.45">
      <c r="A55" s="21" t="str">
        <f>'Decision Sheet'!I$2</f>
        <v>Period 4</v>
      </c>
      <c r="C55" s="8" t="str">
        <f>'Supplier Management Sheet'!G$28</f>
        <v/>
      </c>
      <c r="E55" s="42">
        <v>10</v>
      </c>
      <c r="F55" s="42">
        <v>40</v>
      </c>
      <c r="G55" s="41">
        <v>0.3</v>
      </c>
    </row>
    <row r="56" spans="1:7" x14ac:dyDescent="0.45">
      <c r="A56" s="21" t="str">
        <f>'Decision Sheet'!J$2</f>
        <v>Period 5</v>
      </c>
      <c r="C56" s="8" t="str">
        <f>'Supplier Management Sheet'!H$28</f>
        <v/>
      </c>
      <c r="E56" s="42">
        <v>10</v>
      </c>
      <c r="F56" s="42">
        <v>40</v>
      </c>
      <c r="G56" s="41">
        <v>0.3</v>
      </c>
    </row>
    <row r="57" spans="1:7" x14ac:dyDescent="0.45">
      <c r="A57" s="21" t="str">
        <f>'Decision Sheet'!K$2</f>
        <v>Period 6</v>
      </c>
      <c r="C57" s="8" t="str">
        <f>'Supplier Management Sheet'!I$28</f>
        <v/>
      </c>
      <c r="E57" s="42">
        <v>10</v>
      </c>
      <c r="F57" s="42">
        <v>40</v>
      </c>
      <c r="G57" s="41">
        <v>0.3</v>
      </c>
    </row>
    <row r="58" spans="1:7" x14ac:dyDescent="0.45">
      <c r="A58" s="21" t="str">
        <f>'Decision Sheet'!L$2</f>
        <v>Period 7</v>
      </c>
      <c r="C58" s="8" t="str">
        <f>'Supplier Management Sheet'!J$28</f>
        <v/>
      </c>
      <c r="E58" s="42">
        <v>10</v>
      </c>
      <c r="F58" s="42">
        <v>40</v>
      </c>
      <c r="G58" s="41">
        <v>0.3</v>
      </c>
    </row>
    <row r="59" spans="1:7" x14ac:dyDescent="0.45">
      <c r="A59" s="21" t="str">
        <f>'Decision Sheet'!M$2</f>
        <v>Period 8</v>
      </c>
      <c r="C59" s="8" t="str">
        <f>'Supplier Management Sheet'!K$28</f>
        <v/>
      </c>
      <c r="E59" s="42">
        <v>10</v>
      </c>
      <c r="F59" s="42">
        <v>40</v>
      </c>
      <c r="G59" s="41">
        <v>0.3</v>
      </c>
    </row>
    <row r="60" spans="1:7" x14ac:dyDescent="0.45">
      <c r="A60" s="21" t="str">
        <f>'Decision Sheet'!N$2</f>
        <v>Period 9</v>
      </c>
      <c r="C60" s="8" t="str">
        <f>'Supplier Management Sheet'!L$28</f>
        <v/>
      </c>
      <c r="E60" s="42">
        <v>10</v>
      </c>
      <c r="F60" s="42">
        <v>40</v>
      </c>
      <c r="G60" s="41">
        <v>0.3</v>
      </c>
    </row>
    <row r="61" spans="1:7" x14ac:dyDescent="0.45">
      <c r="A61" s="21" t="str">
        <f>'Decision Sheet'!O$2</f>
        <v>Period 10</v>
      </c>
      <c r="C61" s="8" t="str">
        <f>'Supplier Management Sheet'!M$28</f>
        <v/>
      </c>
      <c r="E61" s="42">
        <v>10</v>
      </c>
      <c r="F61" s="42">
        <v>40</v>
      </c>
      <c r="G61" s="41">
        <v>0.3</v>
      </c>
    </row>
    <row r="62" spans="1:7" x14ac:dyDescent="0.45">
      <c r="A62" s="21" t="str">
        <f>'Decision Sheet'!P$2</f>
        <v>Period 11</v>
      </c>
      <c r="C62" s="8" t="str">
        <f>'Supplier Management Sheet'!N$28</f>
        <v/>
      </c>
      <c r="E62" s="42">
        <v>10</v>
      </c>
      <c r="F62" s="42">
        <v>40</v>
      </c>
      <c r="G62" s="41">
        <v>0.3</v>
      </c>
    </row>
    <row r="63" spans="1:7" x14ac:dyDescent="0.45">
      <c r="A63" s="21" t="str">
        <f>'Decision Sheet'!Q$2</f>
        <v>Period 12</v>
      </c>
      <c r="C63" s="8" t="str">
        <f>'Supplier Management Sheet'!O$28</f>
        <v/>
      </c>
      <c r="E63" s="42">
        <v>10</v>
      </c>
      <c r="F63" s="42">
        <v>40</v>
      </c>
      <c r="G63" s="41">
        <v>0.3</v>
      </c>
    </row>
  </sheetData>
  <sheetProtection algorithmName="SHA-512" hashValue="lsUR7PoTEvRAgMYQF7jyQRCFM8nVTYF43dSDzu9M4jU0w06cUfxVoam7M3XAaIgIfcgYU9HGjP/vUctgAUXb1A==" saltValue="v9v8ai4NuzXFxxnQN0OWPQ==" spinCount="100000" sheet="1" objects="1" scenarios="1"/>
  <pageMargins left="0.7" right="0.7" top="0.75" bottom="0.75" header="0.3" footer="0.3"/>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topLeftCell="A7" zoomScale="53" zoomScaleNormal="53" workbookViewId="0">
      <selection activeCell="H23" sqref="H23"/>
    </sheetView>
  </sheetViews>
  <sheetFormatPr defaultColWidth="8.86328125" defaultRowHeight="14.25" x14ac:dyDescent="0.45"/>
  <cols>
    <col min="1" max="1" width="4.86328125" style="155" bestFit="1" customWidth="1"/>
    <col min="2" max="2" width="13.59765625" style="145" customWidth="1"/>
    <col min="3" max="3" width="8.59765625" style="156" customWidth="1"/>
    <col min="4" max="4" width="53.3984375" style="156" customWidth="1"/>
    <col min="5" max="5" width="44" style="156" customWidth="1"/>
    <col min="6" max="6" width="31.59765625" style="156" customWidth="1"/>
    <col min="7" max="7" width="49.86328125" style="156" bestFit="1" customWidth="1"/>
    <col min="8" max="16384" width="8.86328125" style="145"/>
  </cols>
  <sheetData>
    <row r="1" spans="1:9" ht="28.9" thickBot="1" x14ac:dyDescent="0.25">
      <c r="A1" s="143" t="s">
        <v>91</v>
      </c>
      <c r="B1" s="169" t="s">
        <v>119</v>
      </c>
      <c r="C1" s="144" t="s">
        <v>97</v>
      </c>
      <c r="D1" s="144" t="s">
        <v>96</v>
      </c>
      <c r="E1" s="144" t="s">
        <v>120</v>
      </c>
      <c r="F1" s="144" t="s">
        <v>180</v>
      </c>
      <c r="G1" s="144" t="s">
        <v>150</v>
      </c>
      <c r="H1" s="146"/>
      <c r="I1" s="146"/>
    </row>
    <row r="2" spans="1:9" ht="29.25" thickTop="1" thickBot="1" x14ac:dyDescent="0.5">
      <c r="A2" s="147">
        <v>1</v>
      </c>
      <c r="B2" s="148" t="s">
        <v>23</v>
      </c>
      <c r="C2" s="149" t="s">
        <v>121</v>
      </c>
      <c r="D2" s="149" t="s">
        <v>259</v>
      </c>
      <c r="E2" s="150" t="s">
        <v>151</v>
      </c>
      <c r="F2" s="149" t="s">
        <v>181</v>
      </c>
      <c r="G2" s="149" t="s">
        <v>182</v>
      </c>
    </row>
    <row r="3" spans="1:9" ht="28.9" thickBot="1" x14ac:dyDescent="0.5">
      <c r="A3" s="151">
        <v>2</v>
      </c>
      <c r="B3" s="152" t="s">
        <v>23</v>
      </c>
      <c r="C3" s="152" t="s">
        <v>39</v>
      </c>
      <c r="D3" s="152" t="s">
        <v>167</v>
      </c>
      <c r="E3" s="159" t="s">
        <v>166</v>
      </c>
      <c r="F3" s="152" t="s">
        <v>181</v>
      </c>
      <c r="G3" s="152" t="s">
        <v>183</v>
      </c>
    </row>
    <row r="4" spans="1:9" ht="28.9" thickBot="1" x14ac:dyDescent="0.5">
      <c r="A4" s="151">
        <v>3</v>
      </c>
      <c r="B4" s="152" t="s">
        <v>23</v>
      </c>
      <c r="C4" s="152" t="s">
        <v>122</v>
      </c>
      <c r="D4" s="152" t="s">
        <v>123</v>
      </c>
      <c r="E4" s="152" t="s">
        <v>184</v>
      </c>
      <c r="F4" s="152" t="s">
        <v>185</v>
      </c>
      <c r="G4" s="152" t="s">
        <v>186</v>
      </c>
    </row>
    <row r="5" spans="1:9" ht="28.9" thickBot="1" x14ac:dyDescent="0.5">
      <c r="A5" s="153">
        <v>4</v>
      </c>
      <c r="B5" s="154" t="s">
        <v>23</v>
      </c>
      <c r="C5" s="154" t="s">
        <v>124</v>
      </c>
      <c r="D5" s="154" t="s">
        <v>125</v>
      </c>
      <c r="E5" s="154" t="s">
        <v>152</v>
      </c>
      <c r="F5" s="154" t="s">
        <v>185</v>
      </c>
      <c r="G5" s="154" t="s">
        <v>187</v>
      </c>
    </row>
    <row r="6" spans="1:9" ht="43.5" thickTop="1" thickBot="1" x14ac:dyDescent="0.5">
      <c r="A6" s="147">
        <v>5</v>
      </c>
      <c r="B6" s="148" t="s">
        <v>258</v>
      </c>
      <c r="C6" s="149" t="s">
        <v>121</v>
      </c>
      <c r="D6" s="149" t="s">
        <v>126</v>
      </c>
      <c r="E6" s="149" t="s">
        <v>153</v>
      </c>
      <c r="F6" s="149" t="s">
        <v>260</v>
      </c>
      <c r="G6" s="149" t="s">
        <v>261</v>
      </c>
    </row>
    <row r="7" spans="1:9" ht="43.15" thickBot="1" x14ac:dyDescent="0.5">
      <c r="A7" s="151">
        <v>6</v>
      </c>
      <c r="B7" s="152" t="s">
        <v>258</v>
      </c>
      <c r="C7" s="152" t="s">
        <v>39</v>
      </c>
      <c r="D7" s="152" t="s">
        <v>171</v>
      </c>
      <c r="E7" s="152" t="s">
        <v>188</v>
      </c>
      <c r="F7" s="152" t="s">
        <v>260</v>
      </c>
      <c r="G7" s="152" t="s">
        <v>189</v>
      </c>
    </row>
    <row r="8" spans="1:9" ht="57.4" thickBot="1" x14ac:dyDescent="0.5">
      <c r="A8" s="151">
        <v>7</v>
      </c>
      <c r="B8" s="152" t="s">
        <v>258</v>
      </c>
      <c r="C8" s="152" t="s">
        <v>122</v>
      </c>
      <c r="D8" s="152" t="s">
        <v>262</v>
      </c>
      <c r="E8" s="152" t="s">
        <v>190</v>
      </c>
      <c r="F8" s="152" t="s">
        <v>263</v>
      </c>
      <c r="G8" s="152" t="s">
        <v>191</v>
      </c>
    </row>
    <row r="9" spans="1:9" ht="57.4" thickBot="1" x14ac:dyDescent="0.5">
      <c r="A9" s="153">
        <v>8</v>
      </c>
      <c r="B9" s="154" t="s">
        <v>258</v>
      </c>
      <c r="C9" s="154" t="s">
        <v>124</v>
      </c>
      <c r="D9" s="154" t="s">
        <v>127</v>
      </c>
      <c r="E9" s="154" t="s">
        <v>264</v>
      </c>
      <c r="F9" s="154" t="s">
        <v>263</v>
      </c>
      <c r="G9" s="154" t="s">
        <v>192</v>
      </c>
    </row>
    <row r="10" spans="1:9" ht="29.25" thickTop="1" thickBot="1" x14ac:dyDescent="0.5">
      <c r="A10" s="147">
        <v>9</v>
      </c>
      <c r="B10" s="148" t="s">
        <v>25</v>
      </c>
      <c r="C10" s="149" t="s">
        <v>121</v>
      </c>
      <c r="D10" s="149" t="s">
        <v>128</v>
      </c>
      <c r="E10" s="149" t="s">
        <v>129</v>
      </c>
      <c r="F10" s="149" t="s">
        <v>193</v>
      </c>
      <c r="G10" s="149" t="s">
        <v>159</v>
      </c>
    </row>
    <row r="11" spans="1:9" ht="28.9" thickBot="1" x14ac:dyDescent="0.5">
      <c r="A11" s="151">
        <v>10</v>
      </c>
      <c r="B11" s="152" t="s">
        <v>25</v>
      </c>
      <c r="C11" s="152" t="s">
        <v>39</v>
      </c>
      <c r="D11" s="152" t="s">
        <v>172</v>
      </c>
      <c r="E11" s="152" t="s">
        <v>194</v>
      </c>
      <c r="F11" s="152" t="s">
        <v>193</v>
      </c>
      <c r="G11" s="152" t="s">
        <v>195</v>
      </c>
    </row>
    <row r="12" spans="1:9" ht="28.9" thickBot="1" x14ac:dyDescent="0.5">
      <c r="A12" s="151">
        <v>11</v>
      </c>
      <c r="B12" s="152" t="s">
        <v>25</v>
      </c>
      <c r="C12" s="152" t="s">
        <v>122</v>
      </c>
      <c r="D12" s="152" t="s">
        <v>130</v>
      </c>
      <c r="E12" s="152" t="s">
        <v>196</v>
      </c>
      <c r="F12" s="152" t="s">
        <v>197</v>
      </c>
      <c r="G12" s="152" t="s">
        <v>186</v>
      </c>
    </row>
    <row r="13" spans="1:9" ht="28.9" thickBot="1" x14ac:dyDescent="0.5">
      <c r="A13" s="153">
        <v>12</v>
      </c>
      <c r="B13" s="154" t="s">
        <v>25</v>
      </c>
      <c r="C13" s="154" t="s">
        <v>124</v>
      </c>
      <c r="D13" s="154" t="s">
        <v>168</v>
      </c>
      <c r="E13" s="154" t="s">
        <v>198</v>
      </c>
      <c r="F13" s="154" t="s">
        <v>197</v>
      </c>
      <c r="G13" s="154" t="s">
        <v>199</v>
      </c>
    </row>
    <row r="14" spans="1:9" ht="29.25" thickTop="1" thickBot="1" x14ac:dyDescent="0.5">
      <c r="A14" s="147">
        <v>13</v>
      </c>
      <c r="B14" s="148" t="s">
        <v>42</v>
      </c>
      <c r="C14" s="149" t="s">
        <v>121</v>
      </c>
      <c r="D14" s="149" t="s">
        <v>169</v>
      </c>
      <c r="E14" s="149" t="s">
        <v>265</v>
      </c>
      <c r="F14" s="149" t="s">
        <v>200</v>
      </c>
      <c r="G14" s="149" t="s">
        <v>160</v>
      </c>
    </row>
    <row r="15" spans="1:9" ht="28.9" thickBot="1" x14ac:dyDescent="0.5">
      <c r="A15" s="151">
        <v>14</v>
      </c>
      <c r="B15" s="152" t="s">
        <v>42</v>
      </c>
      <c r="C15" s="152" t="s">
        <v>39</v>
      </c>
      <c r="D15" s="152" t="s">
        <v>131</v>
      </c>
      <c r="E15" s="152" t="s">
        <v>201</v>
      </c>
      <c r="F15" s="152" t="s">
        <v>200</v>
      </c>
      <c r="G15" s="152" t="s">
        <v>202</v>
      </c>
    </row>
    <row r="16" spans="1:9" ht="28.9" thickBot="1" x14ac:dyDescent="0.5">
      <c r="A16" s="151">
        <v>15</v>
      </c>
      <c r="B16" s="152" t="s">
        <v>42</v>
      </c>
      <c r="C16" s="152" t="s">
        <v>122</v>
      </c>
      <c r="D16" s="152" t="s">
        <v>170</v>
      </c>
      <c r="E16" s="152" t="s">
        <v>203</v>
      </c>
      <c r="F16" s="152" t="s">
        <v>204</v>
      </c>
      <c r="G16" s="152" t="s">
        <v>205</v>
      </c>
    </row>
    <row r="17" spans="1:7" ht="28.9" thickBot="1" x14ac:dyDescent="0.5">
      <c r="A17" s="153">
        <v>16</v>
      </c>
      <c r="B17" s="154" t="s">
        <v>42</v>
      </c>
      <c r="C17" s="154" t="s">
        <v>124</v>
      </c>
      <c r="D17" s="154" t="s">
        <v>132</v>
      </c>
      <c r="E17" s="154" t="s">
        <v>206</v>
      </c>
      <c r="F17" s="154" t="s">
        <v>204</v>
      </c>
      <c r="G17" s="154" t="s">
        <v>207</v>
      </c>
    </row>
    <row r="18" spans="1:7" ht="14.65" thickTop="1" x14ac:dyDescent="0.45">
      <c r="A18" s="232"/>
      <c r="B18" s="156"/>
    </row>
    <row r="19" spans="1:7" x14ac:dyDescent="0.45">
      <c r="A19" s="232"/>
      <c r="B19" s="156"/>
      <c r="F19" s="157"/>
      <c r="G19" s="157"/>
    </row>
    <row r="20" spans="1:7" ht="28.9" thickBot="1" x14ac:dyDescent="0.5">
      <c r="A20" s="170" t="s">
        <v>91</v>
      </c>
      <c r="B20" s="148" t="s">
        <v>133</v>
      </c>
      <c r="C20" s="149" t="s">
        <v>97</v>
      </c>
      <c r="D20" s="149" t="s">
        <v>96</v>
      </c>
      <c r="E20" s="149" t="s">
        <v>120</v>
      </c>
      <c r="F20" s="150"/>
      <c r="G20" s="150"/>
    </row>
    <row r="21" spans="1:7" ht="28.9" thickBot="1" x14ac:dyDescent="0.5">
      <c r="A21" s="151">
        <v>17</v>
      </c>
      <c r="B21" s="158" t="s">
        <v>23</v>
      </c>
      <c r="C21" s="152" t="s">
        <v>121</v>
      </c>
      <c r="D21" s="152" t="s">
        <v>134</v>
      </c>
      <c r="E21" s="159" t="s">
        <v>154</v>
      </c>
      <c r="F21" s="149" t="s">
        <v>208</v>
      </c>
      <c r="G21" s="149" t="s">
        <v>209</v>
      </c>
    </row>
    <row r="22" spans="1:7" ht="28.9" thickBot="1" x14ac:dyDescent="0.5">
      <c r="A22" s="151">
        <v>18</v>
      </c>
      <c r="B22" s="152" t="s">
        <v>23</v>
      </c>
      <c r="C22" s="152" t="s">
        <v>39</v>
      </c>
      <c r="D22" s="152" t="s">
        <v>135</v>
      </c>
      <c r="E22" s="152" t="s">
        <v>266</v>
      </c>
      <c r="F22" s="152" t="s">
        <v>208</v>
      </c>
      <c r="G22" s="152" t="s">
        <v>267</v>
      </c>
    </row>
    <row r="23" spans="1:7" ht="57.4" thickBot="1" x14ac:dyDescent="0.5">
      <c r="A23" s="151">
        <v>19</v>
      </c>
      <c r="B23" s="152" t="s">
        <v>23</v>
      </c>
      <c r="C23" s="152" t="s">
        <v>122</v>
      </c>
      <c r="D23" s="152" t="s">
        <v>136</v>
      </c>
      <c r="E23" s="152" t="s">
        <v>210</v>
      </c>
      <c r="F23" s="152" t="s">
        <v>211</v>
      </c>
      <c r="G23" s="152" t="s">
        <v>212</v>
      </c>
    </row>
    <row r="24" spans="1:7" ht="43.15" thickBot="1" x14ac:dyDescent="0.5">
      <c r="A24" s="153">
        <v>20</v>
      </c>
      <c r="B24" s="154" t="s">
        <v>23</v>
      </c>
      <c r="C24" s="154" t="s">
        <v>124</v>
      </c>
      <c r="D24" s="154" t="s">
        <v>161</v>
      </c>
      <c r="E24" s="154" t="s">
        <v>162</v>
      </c>
      <c r="F24" s="154" t="s">
        <v>211</v>
      </c>
      <c r="G24" s="154" t="s">
        <v>213</v>
      </c>
    </row>
    <row r="25" spans="1:7" ht="43.5" thickTop="1" thickBot="1" x14ac:dyDescent="0.5">
      <c r="A25" s="147">
        <v>21</v>
      </c>
      <c r="B25" s="148" t="s">
        <v>258</v>
      </c>
      <c r="C25" s="149" t="s">
        <v>121</v>
      </c>
      <c r="D25" s="149" t="s">
        <v>137</v>
      </c>
      <c r="E25" s="149" t="s">
        <v>214</v>
      </c>
      <c r="F25" s="150" t="s">
        <v>268</v>
      </c>
      <c r="G25" s="150" t="s">
        <v>215</v>
      </c>
    </row>
    <row r="26" spans="1:7" ht="43.15" thickBot="1" x14ac:dyDescent="0.5">
      <c r="A26" s="151">
        <v>22</v>
      </c>
      <c r="B26" s="152" t="s">
        <v>258</v>
      </c>
      <c r="C26" s="152" t="s">
        <v>39</v>
      </c>
      <c r="D26" s="152" t="s">
        <v>138</v>
      </c>
      <c r="E26" s="152" t="s">
        <v>155</v>
      </c>
      <c r="F26" s="159" t="s">
        <v>268</v>
      </c>
      <c r="G26" s="159" t="s">
        <v>216</v>
      </c>
    </row>
    <row r="27" spans="1:7" ht="43.15" thickBot="1" x14ac:dyDescent="0.5">
      <c r="A27" s="151">
        <v>23</v>
      </c>
      <c r="B27" s="152" t="s">
        <v>258</v>
      </c>
      <c r="C27" s="152" t="s">
        <v>122</v>
      </c>
      <c r="D27" s="152" t="s">
        <v>139</v>
      </c>
      <c r="E27" s="152" t="s">
        <v>217</v>
      </c>
      <c r="F27" s="159" t="s">
        <v>269</v>
      </c>
      <c r="G27" s="159" t="s">
        <v>218</v>
      </c>
    </row>
    <row r="28" spans="1:7" ht="43.15" thickBot="1" x14ac:dyDescent="0.5">
      <c r="A28" s="153">
        <v>24</v>
      </c>
      <c r="B28" s="154" t="s">
        <v>258</v>
      </c>
      <c r="C28" s="154" t="s">
        <v>124</v>
      </c>
      <c r="D28" s="154" t="s">
        <v>140</v>
      </c>
      <c r="E28" s="154" t="s">
        <v>141</v>
      </c>
      <c r="F28" s="160" t="s">
        <v>269</v>
      </c>
      <c r="G28" s="160" t="s">
        <v>163</v>
      </c>
    </row>
    <row r="29" spans="1:7" ht="29.25" thickTop="1" thickBot="1" x14ac:dyDescent="0.5">
      <c r="A29" s="147">
        <v>25</v>
      </c>
      <c r="B29" s="148" t="s">
        <v>25</v>
      </c>
      <c r="C29" s="149" t="s">
        <v>121</v>
      </c>
      <c r="D29" s="149" t="s">
        <v>142</v>
      </c>
      <c r="E29" s="149" t="s">
        <v>164</v>
      </c>
      <c r="F29" s="150" t="s">
        <v>270</v>
      </c>
      <c r="G29" s="150" t="s">
        <v>209</v>
      </c>
    </row>
    <row r="30" spans="1:7" ht="28.9" thickBot="1" x14ac:dyDescent="0.5">
      <c r="A30" s="151">
        <v>26</v>
      </c>
      <c r="B30" s="152" t="s">
        <v>25</v>
      </c>
      <c r="C30" s="152" t="s">
        <v>39</v>
      </c>
      <c r="D30" s="152" t="s">
        <v>143</v>
      </c>
      <c r="E30" s="152" t="s">
        <v>165</v>
      </c>
      <c r="F30" s="159" t="s">
        <v>270</v>
      </c>
      <c r="G30" s="159" t="s">
        <v>219</v>
      </c>
    </row>
    <row r="31" spans="1:7" ht="28.9" thickBot="1" x14ac:dyDescent="0.5">
      <c r="A31" s="151">
        <v>27</v>
      </c>
      <c r="B31" s="152" t="s">
        <v>25</v>
      </c>
      <c r="C31" s="152" t="s">
        <v>122</v>
      </c>
      <c r="D31" s="152" t="s">
        <v>144</v>
      </c>
      <c r="E31" s="152" t="s">
        <v>156</v>
      </c>
      <c r="F31" s="159" t="s">
        <v>271</v>
      </c>
      <c r="G31" s="159" t="s">
        <v>220</v>
      </c>
    </row>
    <row r="32" spans="1:7" ht="57.4" thickBot="1" x14ac:dyDescent="0.5">
      <c r="A32" s="153">
        <v>28</v>
      </c>
      <c r="B32" s="154" t="s">
        <v>25</v>
      </c>
      <c r="C32" s="154" t="s">
        <v>124</v>
      </c>
      <c r="D32" s="154" t="s">
        <v>145</v>
      </c>
      <c r="E32" s="154" t="s">
        <v>157</v>
      </c>
      <c r="F32" s="160" t="s">
        <v>271</v>
      </c>
      <c r="G32" s="160" t="s">
        <v>221</v>
      </c>
    </row>
    <row r="33" spans="1:7" ht="29.25" thickTop="1" thickBot="1" x14ac:dyDescent="0.5">
      <c r="A33" s="147">
        <v>29</v>
      </c>
      <c r="B33" s="148" t="s">
        <v>42</v>
      </c>
      <c r="C33" s="149" t="s">
        <v>121</v>
      </c>
      <c r="D33" s="149" t="s">
        <v>146</v>
      </c>
      <c r="E33" s="149" t="s">
        <v>272</v>
      </c>
      <c r="F33" s="150" t="s">
        <v>273</v>
      </c>
      <c r="G33" s="150" t="s">
        <v>222</v>
      </c>
    </row>
    <row r="34" spans="1:7" ht="28.9" thickBot="1" x14ac:dyDescent="0.5">
      <c r="A34" s="151">
        <v>30</v>
      </c>
      <c r="B34" s="152" t="s">
        <v>42</v>
      </c>
      <c r="C34" s="152" t="s">
        <v>39</v>
      </c>
      <c r="D34" s="152" t="s">
        <v>147</v>
      </c>
      <c r="E34" s="152" t="s">
        <v>158</v>
      </c>
      <c r="F34" s="159" t="s">
        <v>273</v>
      </c>
      <c r="G34" s="159" t="s">
        <v>223</v>
      </c>
    </row>
    <row r="35" spans="1:7" ht="43.15" thickBot="1" x14ac:dyDescent="0.5">
      <c r="A35" s="151">
        <v>31</v>
      </c>
      <c r="B35" s="152" t="s">
        <v>42</v>
      </c>
      <c r="C35" s="152" t="s">
        <v>122</v>
      </c>
      <c r="D35" s="152" t="s">
        <v>148</v>
      </c>
      <c r="E35" s="152" t="s">
        <v>274</v>
      </c>
      <c r="F35" s="159" t="s">
        <v>275</v>
      </c>
      <c r="G35" s="159" t="s">
        <v>224</v>
      </c>
    </row>
    <row r="36" spans="1:7" ht="28.9" thickBot="1" x14ac:dyDescent="0.5">
      <c r="A36" s="153">
        <v>32</v>
      </c>
      <c r="B36" s="154" t="s">
        <v>42</v>
      </c>
      <c r="C36" s="154" t="s">
        <v>124</v>
      </c>
      <c r="D36" s="154" t="s">
        <v>149</v>
      </c>
      <c r="E36" s="154" t="s">
        <v>225</v>
      </c>
      <c r="F36" s="160" t="s">
        <v>275</v>
      </c>
      <c r="G36" s="160" t="s">
        <v>226</v>
      </c>
    </row>
    <row r="37" spans="1:7" ht="14.65" thickTop="1" x14ac:dyDescent="0.4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Decision Sheet</vt:lpstr>
      <vt:lpstr>Historical Demand</vt:lpstr>
      <vt:lpstr>PerformanceSheet</vt:lpstr>
      <vt:lpstr>Product A Inventory Sheet</vt:lpstr>
      <vt:lpstr>Product B Inventory Sheet</vt:lpstr>
      <vt:lpstr>Product C Inventory Sheet</vt:lpstr>
      <vt:lpstr>Product D Inventory Sheet</vt:lpstr>
      <vt:lpstr>Supplier Management Sheet</vt:lpstr>
      <vt:lpstr>Product Pricing Sheet</vt:lpstr>
      <vt:lpstr>Event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 DuHadway</dc:creator>
  <cp:lastModifiedBy>Scott DuHadway</cp:lastModifiedBy>
  <dcterms:created xsi:type="dcterms:W3CDTF">2015-06-16T16:21:53Z</dcterms:created>
  <dcterms:modified xsi:type="dcterms:W3CDTF">2017-07-10T17:05:59Z</dcterms:modified>
</cp:coreProperties>
</file>